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3" activeTab="3"/>
  </bookViews>
  <sheets>
    <sheet name="泄水陡坡土方开挖" sheetId="6" state="hidden" r:id="rId1"/>
    <sheet name="泄水陡坡二次开挖" sheetId="7" state="hidden" r:id="rId2"/>
    <sheet name="工程量清单汇总表" sheetId="15" state="hidden" r:id="rId3"/>
    <sheet name="材料费1" sheetId="1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<sst xmlns="http://schemas.openxmlformats.org/spreadsheetml/2006/main" count="205" uniqueCount="114">
  <si>
    <t>2018年11月份粉土开挖工程量计量表</t>
  </si>
  <si>
    <t>承建单位：中国水利水电第六工程局有限公司恰木萨水电站工程项目部</t>
  </si>
  <si>
    <t>监理单位：河南大河工程建设管理有限公司恰木萨水电站监理部</t>
  </si>
  <si>
    <t xml:space="preserve">  </t>
  </si>
  <si>
    <t xml:space="preserve">工程部位:泄水陡坡                     合同编号：XJXH-QMS-TJ05-ZB20161105-015                                                     </t>
  </si>
  <si>
    <t>桩号</t>
  </si>
  <si>
    <t>距离（m）</t>
  </si>
  <si>
    <r>
      <t>面积(m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</rPr>
      <t>)</t>
    </r>
  </si>
  <si>
    <r>
      <t>平均面积(m</t>
    </r>
    <r>
      <rPr>
        <vertAlign val="superscript"/>
        <sz val="12"/>
        <rFont val="宋体"/>
        <charset val="134"/>
      </rPr>
      <t>2</t>
    </r>
    <r>
      <rPr>
        <sz val="12"/>
        <rFont val="宋体"/>
        <charset val="134"/>
      </rPr>
      <t>)</t>
    </r>
  </si>
  <si>
    <r>
      <t>方量(m</t>
    </r>
    <r>
      <rPr>
        <vertAlign val="superscript"/>
        <sz val="12"/>
        <rFont val="宋体"/>
        <charset val="134"/>
      </rPr>
      <t>3</t>
    </r>
    <r>
      <rPr>
        <sz val="12"/>
        <rFont val="宋体"/>
        <charset val="134"/>
      </rPr>
      <t>)</t>
    </r>
  </si>
  <si>
    <t>备注</t>
  </si>
  <si>
    <t>施工申报</t>
  </si>
  <si>
    <t>监理审核</t>
  </si>
  <si>
    <t>业主审核</t>
  </si>
  <si>
    <t>泄0+</t>
  </si>
  <si>
    <t>本页小计</t>
  </si>
  <si>
    <t xml:space="preserve">  施工测量:                      监理：                    业主：           </t>
  </si>
  <si>
    <t>2018年11月份砂砾石回填工程量计量表</t>
  </si>
  <si>
    <r>
      <t xml:space="preserve">工程部位:泄水陡坡                     合同编号：XJXH-QMS-TJ05-ZB20161105-015                               </t>
    </r>
    <r>
      <rPr>
        <sz val="12"/>
        <rFont val="Arial"/>
        <family val="2"/>
        <charset val="0"/>
      </rPr>
      <t xml:space="preserve">	</t>
    </r>
  </si>
  <si>
    <t>合    计</t>
  </si>
  <si>
    <t>策勒县策勒镇2022年1万亩高标准农田建设项目工程量清单汇总</t>
  </si>
  <si>
    <t>编号</t>
  </si>
  <si>
    <t>项目名称</t>
  </si>
  <si>
    <t>项目描述</t>
  </si>
  <si>
    <t>单位</t>
  </si>
  <si>
    <t>招标工程量</t>
  </si>
  <si>
    <t>预制板拆除</t>
  </si>
  <si>
    <t>1、 拆除要求：拆除预制板
2、 弃渣运距：施工单位自行考虑</t>
  </si>
  <si>
    <r>
      <t>m</t>
    </r>
    <r>
      <rPr>
        <vertAlign val="superscript"/>
        <sz val="11"/>
        <color indexed="8"/>
        <rFont val="宋体"/>
        <charset val="134"/>
      </rPr>
      <t>3</t>
    </r>
  </si>
  <si>
    <t>一般土方填筑</t>
  </si>
  <si>
    <t>1、 土质及含水量 ： 利用方               2、 分层厚度及碾 压遍数：每层厚   度不超过30cm ，压实度不低于30   cm
3、 运距：  利用方</t>
  </si>
  <si>
    <t>土方开挖</t>
  </si>
  <si>
    <t>1、土类分级：Ⅰ ～ Ⅱ类
2、运距：施工单 位自行考虑
3、备注：以机械为主、 人工辅助   开挖</t>
  </si>
  <si>
    <t>渠清表外运</t>
  </si>
  <si>
    <t>1、土类分级：Ⅰ ～ Ⅱ类
2、运距：施工单 位自行考虑
3、备注：清废</t>
  </si>
  <si>
    <t>人工修边坡</t>
  </si>
  <si>
    <t>1、土类分级：土类级别Ⅰ～ Ⅱ类
2、运距：施工单位自行考虑</t>
  </si>
  <si>
    <t>垫层料填筑</t>
  </si>
  <si>
    <t>1、运距：施工单位自行考虑报价
2、颗粒级配：砂砾石
3、分层厚度及碾压遍数：符合设   计图纸及施工规范要求
4、填筑体相对密度：不低于0.7</t>
  </si>
  <si>
    <t>基础压实整平</t>
  </si>
  <si>
    <t>1、 工作内容：基础压实整平</t>
  </si>
  <si>
    <r>
      <t>m</t>
    </r>
    <r>
      <rPr>
        <vertAlign val="superscript"/>
        <sz val="11"/>
        <color indexed="8"/>
        <rFont val="宋体"/>
        <charset val="134"/>
      </rPr>
      <t>2</t>
    </r>
  </si>
  <si>
    <t>装配式成品渡槽</t>
  </si>
  <si>
    <t>1、 构件结构尺寸 ：
（UJ800）0.8m*0.8m                         2、 强度等级及配 合比：C35             3、 吊运、堆存要求：施工单位根   据现场情况综合考虑报价               4、 工作内容：装配式矩形槽           （UJ800） 购买 、 安装</t>
  </si>
  <si>
    <t>m</t>
  </si>
  <si>
    <t>1、构件结构尺寸 ：
（UJ1000） 1m*1m                  2、强度等级及配 合比：C35             3、吊运、 堆存要求施工单位根据现场情况综合考虑报价               4、工作内容：装配式矩形槽           （UJ1000）购买 、安装</t>
  </si>
  <si>
    <t>1、构件结构尺寸 ：
（UJ600）0.6m*0.6m                         2、强度等级及配合比：C35             3、吊运、堆存要求：施工单位根   据现场情况综合 考虑报价               4、工作内容：装配式矩形槽           （UJ600）购买 、安装</t>
  </si>
  <si>
    <t>高压闭孔板</t>
  </si>
  <si>
    <t>1、 止水类型：高压闭孔板
2、 材质：采用L-600聚乙烯闭孔 泡沫板
3、 止水规格尺寸 ： 2cm</t>
  </si>
  <si>
    <r>
      <t>m</t>
    </r>
    <r>
      <rPr>
        <vertAlign val="superscript"/>
        <sz val="11"/>
        <rFont val="宋体"/>
        <charset val="134"/>
      </rPr>
      <t>3</t>
    </r>
  </si>
  <si>
    <t>聚氨酯密封膏</t>
  </si>
  <si>
    <t>1、 材质：设计密度
1.4g/cm，A、B 料混合，配比 A :B=1 :6
2、 止水规格尺寸 ： 2cm</t>
  </si>
  <si>
    <t>苯板</t>
  </si>
  <si>
    <t>1、材质：苯板，密度为18kg/m³
2、规格：4cm</t>
  </si>
  <si>
    <r>
      <t>m</t>
    </r>
    <r>
      <rPr>
        <vertAlign val="superscript"/>
        <sz val="11"/>
        <rFont val="宋体"/>
        <charset val="134"/>
      </rPr>
      <t>2</t>
    </r>
  </si>
  <si>
    <t>伐树</t>
  </si>
  <si>
    <t>1、工作内容：挖树根换填土方 、  树木赔偿</t>
  </si>
  <si>
    <t>棵</t>
  </si>
  <si>
    <t>渠道标志牌</t>
  </si>
  <si>
    <t>1、 规格：600mm* 1200mm
2、 材质：C25预 制混凝土</t>
  </si>
  <si>
    <t>个</t>
  </si>
  <si>
    <t>普通混凝土</t>
  </si>
  <si>
    <t>1、部位及类型：
2、设计龄期、强度等级及配合比   ：C30
3、抗渗、抗冻、抗磨等要求：抗冻等级F200，抗渗等级W6，水泥采用普通硅酸盐水泥</t>
  </si>
  <si>
    <t>1、部位及类型：
2、设计龄期、强度等级及配合比   ：C25
3、抗渗、抗冻、抗磨等要求：抗冻等级F200，抗渗等级W6，水泥采用普通硅酸盐水泥</t>
  </si>
  <si>
    <t>浆砌卵石</t>
  </si>
  <si>
    <t>1、 材质及规格：浆砌卵石
2、 砂浆强度等级及配合比：C25
3、 备注浆砌石底板</t>
  </si>
  <si>
    <t>普通模板</t>
  </si>
  <si>
    <t>1、 材料品种：普通钢模板
2、 制作、组装 、安装及拆卸标准   (如强度、刚度、稳定性)：符合施工规范要求
3、 支撑形式：符合施工规范要求</t>
  </si>
  <si>
    <t>钢筋加工及安装</t>
  </si>
  <si>
    <t>1、 牌号：钢筋制作与安装
2、 型号、规格：HRB400
3、 运距：施工单位自行考虑报价</t>
  </si>
  <si>
    <t>t</t>
  </si>
  <si>
    <t>止水带</t>
  </si>
  <si>
    <t>1、材质：655型止水带
2、止水规格尺寸 ：20mm</t>
  </si>
  <si>
    <t>节制单向分水闸   闸室高1m</t>
  </si>
  <si>
    <t>座</t>
  </si>
  <si>
    <t>节制双向分水闸   闸室高0.8m</t>
  </si>
  <si>
    <t>节制双向分水闸   闸室高0.6m</t>
  </si>
  <si>
    <t>矩形交通桥 （净跨1m， 长8m ）</t>
  </si>
  <si>
    <t>矩形交通桥 （净跨1m， 长10m ）</t>
  </si>
  <si>
    <t>矩形交通桥（净跨0.8m，长8 m）</t>
  </si>
  <si>
    <t>矩形交通桥（净跨0.8m，长10m）</t>
  </si>
  <si>
    <t>矩形交通桥（净跨0.6m，长8 m）</t>
  </si>
  <si>
    <t>农桥（净跨0.8m， 长6 m）</t>
  </si>
  <si>
    <t>农桥（净跨1m， 长6 m）</t>
  </si>
  <si>
    <t>农桥（净跨1m， 长8 m）</t>
  </si>
  <si>
    <t>农桥（净跨0.6m， 长6 m）</t>
  </si>
  <si>
    <t>入户桥（净跨0.8m， 长4 m）</t>
  </si>
  <si>
    <t>入户桥（净跨1m， 长4 m）</t>
  </si>
  <si>
    <t>入户桥（净跨0.6m， 长4 m）</t>
  </si>
  <si>
    <t>沥青混凝土</t>
  </si>
  <si>
    <t>1、工作内容：沥青路面恢复</t>
  </si>
  <si>
    <t>陡坡</t>
  </si>
  <si>
    <t>Dn1100钢管渡槽 及管件</t>
  </si>
  <si>
    <t>1、规格：内径1000mm，厚12mm ，  长11000mm
2、材质：Q235B</t>
  </si>
  <si>
    <t>kg</t>
  </si>
  <si>
    <t>砌体拆除</t>
  </si>
  <si>
    <t>1、 拆除要求：  拆 除浆砌石
2、 弃渣运距：  施 工单位自行考虑</t>
  </si>
  <si>
    <t>闸门设备安装</t>
  </si>
  <si>
    <t>1、形式：  节制分水闸闸</t>
  </si>
  <si>
    <t>卷扬式启闭机设 备安装</t>
  </si>
  <si>
    <t>1、型号、 规格：螺杆式启闭机
2、重量： 0.5t</t>
  </si>
  <si>
    <t>台</t>
  </si>
  <si>
    <t>1、型号、规格：螺杆式启闭机
2、重量：1t</t>
  </si>
  <si>
    <t>和田县罕艾日克镇阿格玛克村2025年渠道建设中央财政以工代赈项目（材料）   计算表</t>
  </si>
  <si>
    <t>单位名称：和田县昆天水利建设管理有限公司</t>
  </si>
  <si>
    <t>技术参数</t>
  </si>
  <si>
    <t>工程量</t>
  </si>
  <si>
    <t>单价（元）</t>
  </si>
  <si>
    <t>合价（元）</t>
  </si>
  <si>
    <t>一</t>
  </si>
  <si>
    <t>主材</t>
  </si>
  <si>
    <t>水泥（含5%损耗）</t>
  </si>
  <si>
    <t>吨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</si>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</sst>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0.000_ "/>
    <numFmt numFmtId="178" formatCode="0.00_ "/>
    <numFmt numFmtId="179" formatCode="0.0_ "/>
    <numFmt numFmtId="180" formatCode="0.00_);[Red]\(0.00\)"/>
    <numFmt numFmtId="181" formatCode="0.000_);[Red]\(0.000\)"/>
  </numFmts>
  <fonts count="44">
    <font>
      <sz val="12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6"/>
      <color theme="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0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b/>
      <sz val="12"/>
      <name val="仿宋"/>
      <family val="3"/>
      <charset val="134"/>
    </font>
    <font>
      <sz val="12"/>
      <name val="仿宋"/>
      <family val="3"/>
      <charset val="134"/>
    </font>
    <font>
      <b/>
      <sz val="1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0.5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vertAlign val="superscript"/>
      <sz val="11"/>
      <name val="宋体"/>
      <charset val="134"/>
    </font>
    <font>
      <vertAlign val="superscript"/>
      <sz val="11"/>
      <color indexed="8"/>
      <name val="宋体"/>
      <charset val="134"/>
    </font>
    <font>
      <sz val="12"/>
      <name val="Arial"/>
      <family val="2"/>
      <charset val="0"/>
    </font>
    <font>
      <vertAlign val="superscript"/>
      <sz val="12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19" applyNumberFormat="0" applyAlignment="0" applyProtection="0">
      <alignment vertical="center"/>
    </xf>
    <xf numFmtId="0" fontId="30" fillId="6" borderId="20" applyNumberFormat="0" applyAlignment="0" applyProtection="0">
      <alignment vertical="center"/>
    </xf>
    <xf numFmtId="0" fontId="31" fillId="6" borderId="19" applyNumberFormat="0" applyAlignment="0" applyProtection="0">
      <alignment vertical="center"/>
    </xf>
    <xf numFmtId="0" fontId="32" fillId="7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0" fillId="0" borderId="0"/>
  </cellStyleXfs>
  <cellXfs count="1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2" fontId="0" fillId="0" borderId="0" xfId="0" applyNumberForma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2" fontId="9" fillId="0" borderId="2" xfId="0" applyNumberFormat="1" applyFont="1" applyBorder="1">
      <alignment vertical="center"/>
    </xf>
    <xf numFmtId="0" fontId="10" fillId="0" borderId="3" xfId="0" applyFont="1" applyBorder="1">
      <alignment vertical="center"/>
    </xf>
    <xf numFmtId="0" fontId="3" fillId="0" borderId="0" xfId="0" applyFont="1" applyFill="1" applyBorder="1" applyAlignment="1">
      <alignment vertical="center"/>
    </xf>
    <xf numFmtId="0" fontId="11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2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2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1" fontId="15" fillId="0" borderId="2" xfId="0" applyNumberFormat="1" applyFont="1" applyBorder="1" applyAlignment="1">
      <alignment horizontal="center" vertical="center"/>
    </xf>
    <xf numFmtId="176" fontId="15" fillId="0" borderId="2" xfId="0" applyNumberFormat="1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1" fontId="15" fillId="2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77" fontId="0" fillId="0" borderId="0" xfId="0" applyNumberFormat="1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178" fontId="0" fillId="0" borderId="0" xfId="0" applyNumberFormat="1">
      <alignment vertical="center"/>
    </xf>
    <xf numFmtId="177" fontId="17" fillId="0" borderId="0" xfId="0" applyNumberFormat="1" applyFont="1" applyFill="1" applyBorder="1" applyAlignment="1" applyProtection="1">
      <alignment horizontal="center" vertical="center"/>
    </xf>
    <xf numFmtId="177" fontId="0" fillId="0" borderId="0" xfId="0" applyNumberFormat="1" applyFont="1" applyFill="1" applyBorder="1" applyAlignment="1" applyProtection="1">
      <alignment vertical="center"/>
    </xf>
    <xf numFmtId="178" fontId="0" fillId="0" borderId="0" xfId="0" applyNumberFormat="1" applyFont="1" applyFill="1" applyBorder="1" applyAlignment="1" applyProtection="1">
      <alignment vertical="center"/>
    </xf>
    <xf numFmtId="177" fontId="0" fillId="0" borderId="0" xfId="0" applyNumberFormat="1" applyFill="1" applyBorder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horizontal="left" vertical="center"/>
    </xf>
    <xf numFmtId="177" fontId="0" fillId="0" borderId="4" xfId="0" applyNumberFormat="1" applyFont="1" applyFill="1" applyBorder="1" applyAlignment="1" applyProtection="1">
      <alignment horizontal="left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177" fontId="0" fillId="0" borderId="6" xfId="0" applyNumberFormat="1" applyFont="1" applyFill="1" applyBorder="1" applyAlignment="1" applyProtection="1">
      <alignment horizontal="center" vertical="center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178" fontId="0" fillId="0" borderId="5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 wrapText="1"/>
    </xf>
    <xf numFmtId="177" fontId="0" fillId="0" borderId="8" xfId="0" applyNumberFormat="1" applyFont="1" applyFill="1" applyBorder="1" applyAlignment="1" applyProtection="1">
      <alignment horizontal="center" vertical="center" wrapText="1"/>
    </xf>
    <xf numFmtId="177" fontId="0" fillId="0" borderId="9" xfId="0" applyNumberFormat="1" applyFont="1" applyFill="1" applyBorder="1" applyAlignment="1" applyProtection="1">
      <alignment horizontal="center" vertical="center"/>
    </xf>
    <xf numFmtId="177" fontId="0" fillId="0" borderId="10" xfId="0" applyNumberFormat="1" applyFont="1" applyFill="1" applyBorder="1" applyAlignment="1" applyProtection="1">
      <alignment horizontal="center" vertical="center"/>
    </xf>
    <xf numFmtId="177" fontId="0" fillId="0" borderId="11" xfId="0" applyNumberFormat="1" applyFont="1" applyFill="1" applyBorder="1" applyAlignment="1" applyProtection="1">
      <alignment horizontal="center" vertical="center" wrapText="1"/>
    </xf>
    <xf numFmtId="178" fontId="0" fillId="0" borderId="9" xfId="0" applyNumberFormat="1" applyFont="1" applyFill="1" applyBorder="1" applyAlignment="1" applyProtection="1">
      <alignment horizontal="center" vertical="center"/>
    </xf>
    <xf numFmtId="177" fontId="0" fillId="0" borderId="9" xfId="0" applyNumberFormat="1" applyFont="1" applyFill="1" applyBorder="1" applyAlignment="1" applyProtection="1">
      <alignment horizontal="center" vertical="center" wrapText="1"/>
    </xf>
    <xf numFmtId="177" fontId="15" fillId="0" borderId="2" xfId="0" applyNumberFormat="1" applyFont="1" applyFill="1" applyBorder="1" applyAlignment="1" applyProtection="1">
      <alignment horizontal="center" vertical="center" wrapText="1"/>
    </xf>
    <xf numFmtId="177" fontId="15" fillId="0" borderId="12" xfId="0" applyNumberFormat="1" applyFont="1" applyFill="1" applyBorder="1" applyAlignment="1" applyProtection="1">
      <alignment horizontal="center" vertical="center" wrapText="1"/>
    </xf>
    <xf numFmtId="179" fontId="18" fillId="0" borderId="13" xfId="0" applyNumberFormat="1" applyFont="1" applyFill="1" applyBorder="1" applyAlignment="1" applyProtection="1">
      <alignment horizontal="right" vertical="center"/>
    </xf>
    <xf numFmtId="180" fontId="18" fillId="0" borderId="6" xfId="0" applyNumberFormat="1" applyFont="1" applyFill="1" applyBorder="1" applyAlignment="1" applyProtection="1">
      <alignment horizontal="left" vertical="center"/>
    </xf>
    <xf numFmtId="177" fontId="18" fillId="0" borderId="2" xfId="0" applyNumberFormat="1" applyFont="1" applyFill="1" applyBorder="1" applyAlignment="1" applyProtection="1">
      <alignment horizontal="center" vertical="center"/>
    </xf>
    <xf numFmtId="178" fontId="18" fillId="0" borderId="2" xfId="0" applyNumberFormat="1" applyFont="1" applyFill="1" applyBorder="1" applyAlignment="1" applyProtection="1">
      <alignment horizontal="center" vertical="center"/>
    </xf>
    <xf numFmtId="177" fontId="18" fillId="0" borderId="2" xfId="0" applyNumberFormat="1" applyFont="1" applyFill="1" applyBorder="1" applyAlignment="1" applyProtection="1">
      <alignment vertical="center"/>
    </xf>
    <xf numFmtId="180" fontId="18" fillId="0" borderId="10" xfId="0" applyNumberFormat="1" applyFont="1" applyFill="1" applyBorder="1" applyAlignment="1" applyProtection="1">
      <alignment horizontal="left" vertical="center"/>
    </xf>
    <xf numFmtId="180" fontId="18" fillId="0" borderId="12" xfId="0" applyNumberFormat="1" applyFont="1" applyFill="1" applyBorder="1" applyAlignment="1" applyProtection="1">
      <alignment horizontal="left" vertical="center"/>
    </xf>
    <xf numFmtId="178" fontId="18" fillId="3" borderId="2" xfId="0" applyNumberFormat="1" applyFont="1" applyFill="1" applyBorder="1" applyAlignment="1" applyProtection="1">
      <alignment horizontal="center" vertical="center"/>
    </xf>
    <xf numFmtId="177" fontId="18" fillId="0" borderId="2" xfId="0" applyNumberFormat="1" applyFont="1" applyFill="1" applyBorder="1" applyAlignment="1" applyProtection="1">
      <alignment horizontal="center" vertical="center"/>
    </xf>
    <xf numFmtId="178" fontId="18" fillId="0" borderId="2" xfId="0" applyNumberFormat="1" applyFont="1" applyFill="1" applyBorder="1" applyAlignment="1" applyProtection="1">
      <alignment vertical="center"/>
    </xf>
    <xf numFmtId="177" fontId="16" fillId="0" borderId="5" xfId="0" applyNumberFormat="1" applyFont="1" applyFill="1" applyBorder="1" applyAlignment="1" applyProtection="1">
      <alignment horizontal="center" vertical="center"/>
    </xf>
    <xf numFmtId="177" fontId="16" fillId="0" borderId="6" xfId="0" applyNumberFormat="1" applyFont="1" applyFill="1" applyBorder="1" applyAlignment="1" applyProtection="1">
      <alignment horizontal="center" vertical="center"/>
    </xf>
    <xf numFmtId="178" fontId="19" fillId="0" borderId="7" xfId="0" applyNumberFormat="1" applyFont="1" applyFill="1" applyBorder="1" applyAlignment="1" applyProtection="1">
      <alignment horizontal="center" vertical="center"/>
    </xf>
    <xf numFmtId="178" fontId="18" fillId="0" borderId="7" xfId="0" applyNumberFormat="1" applyFont="1" applyFill="1" applyBorder="1" applyAlignment="1" applyProtection="1">
      <alignment horizontal="center" vertical="center"/>
    </xf>
    <xf numFmtId="177" fontId="16" fillId="0" borderId="9" xfId="0" applyNumberFormat="1" applyFont="1" applyFill="1" applyBorder="1" applyAlignment="1" applyProtection="1">
      <alignment horizontal="center" vertical="center"/>
    </xf>
    <xf numFmtId="177" fontId="16" fillId="0" borderId="10" xfId="0" applyNumberFormat="1" applyFont="1" applyFill="1" applyBorder="1" applyAlignment="1" applyProtection="1">
      <alignment horizontal="center" vertical="center"/>
    </xf>
    <xf numFmtId="178" fontId="19" fillId="0" borderId="11" xfId="0" applyNumberFormat="1" applyFont="1" applyFill="1" applyBorder="1" applyAlignment="1" applyProtection="1">
      <alignment horizontal="center" vertical="center"/>
    </xf>
    <xf numFmtId="178" fontId="18" fillId="0" borderId="11" xfId="0" applyNumberFormat="1" applyFont="1" applyFill="1" applyBorder="1" applyAlignment="1" applyProtection="1">
      <alignment horizontal="center" vertical="center"/>
    </xf>
    <xf numFmtId="177" fontId="16" fillId="0" borderId="2" xfId="0" applyNumberFormat="1" applyFont="1" applyFill="1" applyBorder="1" applyAlignment="1" applyProtection="1">
      <alignment horizontal="center" vertical="center"/>
    </xf>
    <xf numFmtId="178" fontId="16" fillId="0" borderId="2" xfId="0" applyNumberFormat="1" applyFont="1" applyFill="1" applyBorder="1" applyAlignment="1" applyProtection="1">
      <alignment horizontal="center" vertical="center"/>
    </xf>
    <xf numFmtId="178" fontId="16" fillId="0" borderId="0" xfId="0" applyNumberFormat="1" applyFont="1" applyAlignment="1">
      <alignment horizontal="center" vertical="center"/>
    </xf>
    <xf numFmtId="177" fontId="15" fillId="0" borderId="8" xfId="0" applyNumberFormat="1" applyFont="1" applyFill="1" applyBorder="1" applyAlignment="1" applyProtection="1">
      <alignment horizontal="left" vertical="center"/>
    </xf>
    <xf numFmtId="177" fontId="0" fillId="0" borderId="0" xfId="0" applyNumberFormat="1" applyFont="1" applyFill="1" applyBorder="1" applyAlignment="1" applyProtection="1">
      <alignment horizontal="center" vertical="center"/>
    </xf>
    <xf numFmtId="177" fontId="0" fillId="0" borderId="7" xfId="0" applyNumberFormat="1" applyFill="1" applyBorder="1" applyAlignment="1" applyProtection="1">
      <alignment horizontal="center" vertical="center" wrapText="1"/>
    </xf>
    <xf numFmtId="177" fontId="0" fillId="0" borderId="14" xfId="0" applyNumberFormat="1" applyFont="1" applyFill="1" applyBorder="1" applyAlignment="1" applyProtection="1">
      <alignment horizontal="center" vertical="center" wrapText="1"/>
    </xf>
    <xf numFmtId="179" fontId="18" fillId="0" borderId="5" xfId="0" applyNumberFormat="1" applyFont="1" applyFill="1" applyBorder="1" applyAlignment="1" applyProtection="1">
      <alignment horizontal="right" vertical="center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ill="1" applyBorder="1" applyAlignment="1" applyProtection="1">
      <alignment horizontal="center" vertical="center" wrapText="1"/>
    </xf>
    <xf numFmtId="179" fontId="18" fillId="0" borderId="9" xfId="0" applyNumberFormat="1" applyFont="1" applyFill="1" applyBorder="1" applyAlignment="1" applyProtection="1">
      <alignment horizontal="right" vertical="center"/>
    </xf>
    <xf numFmtId="177" fontId="18" fillId="0" borderId="7" xfId="0" applyNumberFormat="1" applyFont="1" applyFill="1" applyBorder="1" applyAlignment="1" applyProtection="1">
      <alignment horizontal="center" vertical="center"/>
    </xf>
    <xf numFmtId="177" fontId="0" fillId="0" borderId="2" xfId="0" applyNumberFormat="1" applyFont="1" applyFill="1" applyBorder="1" applyAlignment="1" applyProtection="1">
      <alignment horizontal="center" vertical="center"/>
    </xf>
    <xf numFmtId="177" fontId="18" fillId="0" borderId="11" xfId="0" applyNumberFormat="1" applyFont="1" applyFill="1" applyBorder="1" applyAlignment="1" applyProtection="1">
      <alignment horizontal="center" vertical="center"/>
    </xf>
    <xf numFmtId="181" fontId="18" fillId="0" borderId="6" xfId="0" applyNumberFormat="1" applyFont="1" applyFill="1" applyBorder="1" applyAlignment="1" applyProtection="1">
      <alignment horizontal="left" vertical="center"/>
    </xf>
    <xf numFmtId="181" fontId="18" fillId="0" borderId="10" xfId="0" applyNumberFormat="1" applyFont="1" applyFill="1" applyBorder="1" applyAlignment="1" applyProtection="1">
      <alignment horizontal="left" vertical="center"/>
    </xf>
    <xf numFmtId="178" fontId="18" fillId="3" borderId="7" xfId="0" applyNumberFormat="1" applyFont="1" applyFill="1" applyBorder="1" applyAlignment="1" applyProtection="1">
      <alignment horizontal="center" vertical="center"/>
    </xf>
    <xf numFmtId="178" fontId="18" fillId="3" borderId="11" xfId="0" applyNumberFormat="1" applyFont="1" applyFill="1" applyBorder="1" applyAlignment="1" applyProtection="1">
      <alignment horizontal="center" vertical="center"/>
    </xf>
    <xf numFmtId="178" fontId="18" fillId="0" borderId="6" xfId="0" applyNumberFormat="1" applyFont="1" applyFill="1" applyBorder="1" applyAlignment="1" applyProtection="1">
      <alignment horizontal="left" vertical="center"/>
    </xf>
    <xf numFmtId="178" fontId="18" fillId="0" borderId="10" xfId="0" applyNumberFormat="1" applyFont="1" applyFill="1" applyBorder="1" applyAlignment="1" applyProtection="1">
      <alignment horizontal="left" vertical="center"/>
    </xf>
    <xf numFmtId="177" fontId="16" fillId="0" borderId="13" xfId="0" applyNumberFormat="1" applyFont="1" applyFill="1" applyBorder="1" applyAlignment="1" applyProtection="1">
      <alignment horizontal="center" vertical="center"/>
    </xf>
    <xf numFmtId="177" fontId="16" fillId="0" borderId="12" xfId="0" applyNumberFormat="1" applyFont="1" applyFill="1" applyBorder="1" applyAlignment="1" applyProtection="1">
      <alignment horizontal="center" vertical="center"/>
    </xf>
    <xf numFmtId="178" fontId="19" fillId="0" borderId="2" xfId="0" applyNumberFormat="1" applyFont="1" applyFill="1" applyBorder="1" applyAlignment="1" applyProtection="1">
      <alignment horizontal="center" vertical="center"/>
    </xf>
    <xf numFmtId="177" fontId="0" fillId="0" borderId="14" xfId="0" applyNumberFormat="1" applyFont="1" applyFill="1" applyBorder="1" applyAlignment="1" applyProtection="1">
      <alignment horizontal="center" vertical="center" wrapText="1"/>
    </xf>
    <xf numFmtId="177" fontId="20" fillId="0" borderId="0" xfId="0" applyNumberFormat="1" applyFont="1" applyAlignment="1">
      <alignment horizontal="center" vertical="center"/>
    </xf>
    <xf numFmtId="177" fontId="0" fillId="0" borderId="1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7" xfId="49"/>
  </cellStyles>
  <dxfs count="2">
    <dxf>
      <font>
        <color indexed="9"/>
      </font>
    </dxf>
    <dxf>
      <font>
        <color indexed="8"/>
      </font>
    </dxf>
  </dxfs>
  <tableStyles count="0" defaultTableStyle="TableStyleMedium9" defaultPivotStyle="PivotStyleLight16"/>
  <colors>
    <mruColors>
      <color rgb="00FF0000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64"/>
  <sheetViews>
    <sheetView zoomScaleSheetLayoutView="60" topLeftCell="A10" workbookViewId="0">
      <selection activeCell="D33" sqref="D33:D34"/>
    </sheetView>
  </sheetViews>
  <sheetFormatPr defaultColWidth="9" defaultRowHeight="14.25"/>
  <cols>
    <col min="1" max="1" width="5.375" customWidth="1"/>
    <col min="2" max="2" width="8.375" customWidth="1"/>
    <col min="3" max="3" width="8.75" customWidth="1"/>
    <col min="4" max="4" width="9.75" style="60" customWidth="1"/>
    <col min="5" max="5" width="9.75" customWidth="1"/>
    <col min="6" max="6" width="12.25" customWidth="1"/>
    <col min="7" max="8" width="10" customWidth="1"/>
    <col min="9" max="9" width="7.875" customWidth="1"/>
  </cols>
  <sheetData>
    <row r="1" s="57" customFormat="1" ht="24.75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s="57" customFormat="1" ht="15.75" customHeight="1" spans="1:9">
      <c r="A2" s="64" t="s">
        <v>1</v>
      </c>
      <c r="B2" s="62"/>
      <c r="C2" s="62"/>
      <c r="D2" s="63"/>
      <c r="E2" s="62"/>
      <c r="F2" s="62"/>
      <c r="G2" s="62"/>
      <c r="H2" s="62"/>
      <c r="I2" s="102"/>
    </row>
    <row r="3" s="57" customFormat="1" ht="15.75" customHeight="1" spans="1:9">
      <c r="A3" s="64" t="s">
        <v>2</v>
      </c>
      <c r="B3" s="62"/>
      <c r="C3" s="62"/>
      <c r="D3" s="63"/>
      <c r="E3" s="62"/>
      <c r="F3" s="65"/>
      <c r="G3" s="65"/>
      <c r="H3" s="65" t="s">
        <v>3</v>
      </c>
      <c r="I3" s="102"/>
    </row>
    <row r="4" s="57" customFormat="1" ht="15.75" customHeight="1" spans="1:9">
      <c r="A4" s="66" t="s">
        <v>4</v>
      </c>
      <c r="B4" s="66"/>
      <c r="C4" s="66"/>
      <c r="D4" s="66"/>
      <c r="E4" s="66"/>
      <c r="F4" s="66"/>
      <c r="G4" s="66"/>
      <c r="H4" s="66"/>
      <c r="I4" s="66"/>
    </row>
    <row r="5" s="57" customFormat="1" ht="16.5" customHeight="1" spans="1:9">
      <c r="A5" s="67" t="s">
        <v>5</v>
      </c>
      <c r="B5" s="68"/>
      <c r="C5" s="69" t="s">
        <v>6</v>
      </c>
      <c r="D5" s="70" t="s">
        <v>7</v>
      </c>
      <c r="E5" s="71" t="s">
        <v>8</v>
      </c>
      <c r="F5" s="71" t="s">
        <v>9</v>
      </c>
      <c r="G5" s="72"/>
      <c r="H5" s="72"/>
      <c r="I5" s="103" t="s">
        <v>10</v>
      </c>
    </row>
    <row r="6" s="57" customFormat="1" ht="19.5" customHeight="1" spans="1:9">
      <c r="A6" s="73"/>
      <c r="B6" s="74"/>
      <c r="C6" s="75"/>
      <c r="D6" s="76"/>
      <c r="E6" s="77"/>
      <c r="F6" s="78" t="s">
        <v>11</v>
      </c>
      <c r="G6" s="78" t="s">
        <v>12</v>
      </c>
      <c r="H6" s="79" t="s">
        <v>13</v>
      </c>
      <c r="I6" s="75"/>
    </row>
    <row r="7" s="57" customFormat="1" ht="10.35" customHeight="1" spans="1:9">
      <c r="A7" s="105" t="s">
        <v>14</v>
      </c>
      <c r="B7" s="81">
        <v>550</v>
      </c>
      <c r="C7" s="106"/>
      <c r="D7" s="93">
        <v>0</v>
      </c>
      <c r="E7" s="107"/>
      <c r="F7" s="108"/>
      <c r="G7" s="108"/>
      <c r="H7" s="108"/>
      <c r="I7" s="122"/>
    </row>
    <row r="8" s="57" customFormat="1" ht="10.35" customHeight="1" spans="1:9">
      <c r="A8" s="109"/>
      <c r="B8" s="85"/>
      <c r="C8" s="110">
        <f>B9-B7</f>
        <v>10</v>
      </c>
      <c r="D8" s="97"/>
      <c r="E8" s="110">
        <f>(D7+D9)/2</f>
        <v>16.1975</v>
      </c>
      <c r="F8" s="93">
        <f>C8*E8</f>
        <v>161.975</v>
      </c>
      <c r="G8" s="111"/>
      <c r="H8" s="111"/>
      <c r="I8" s="122"/>
    </row>
    <row r="9" s="57" customFormat="1" ht="10.35" customHeight="1" spans="1:9">
      <c r="A9" s="105" t="s">
        <v>14</v>
      </c>
      <c r="B9" s="81">
        <v>560</v>
      </c>
      <c r="C9" s="112"/>
      <c r="D9" s="93">
        <v>32.395</v>
      </c>
      <c r="E9" s="112"/>
      <c r="F9" s="97"/>
      <c r="G9" s="111"/>
      <c r="H9" s="111"/>
      <c r="I9" s="122"/>
    </row>
    <row r="10" s="57" customFormat="1" ht="10.35" customHeight="1" spans="1:9">
      <c r="A10" s="109"/>
      <c r="B10" s="85"/>
      <c r="C10" s="110">
        <f>B11-B9</f>
        <v>10</v>
      </c>
      <c r="D10" s="97"/>
      <c r="E10" s="110">
        <f>(D9+D11)/2</f>
        <v>108.113</v>
      </c>
      <c r="F10" s="93">
        <f>C10*E10</f>
        <v>1081.13</v>
      </c>
      <c r="G10" s="110"/>
      <c r="H10" s="110"/>
      <c r="I10" s="122"/>
    </row>
    <row r="11" s="57" customFormat="1" ht="10.35" customHeight="1" spans="1:9">
      <c r="A11" s="105" t="s">
        <v>14</v>
      </c>
      <c r="B11" s="81">
        <v>570</v>
      </c>
      <c r="C11" s="112"/>
      <c r="D11" s="93">
        <v>183.831</v>
      </c>
      <c r="E11" s="112"/>
      <c r="F11" s="97"/>
      <c r="G11" s="112"/>
      <c r="H11" s="112"/>
      <c r="I11" s="122"/>
    </row>
    <row r="12" s="57" customFormat="1" ht="10.35" customHeight="1" spans="1:13">
      <c r="A12" s="109"/>
      <c r="B12" s="85"/>
      <c r="C12" s="110">
        <f>B13-B11</f>
        <v>10</v>
      </c>
      <c r="D12" s="97"/>
      <c r="E12" s="110">
        <f>(D11+D13)/2</f>
        <v>200.6325</v>
      </c>
      <c r="F12" s="93">
        <f>C12*E12</f>
        <v>2006.325</v>
      </c>
      <c r="G12" s="110"/>
      <c r="H12" s="110"/>
      <c r="I12" s="122"/>
      <c r="M12" s="123"/>
    </row>
    <row r="13" s="57" customFormat="1" ht="10.35" customHeight="1" spans="1:9">
      <c r="A13" s="105" t="s">
        <v>14</v>
      </c>
      <c r="B13" s="81">
        <v>580</v>
      </c>
      <c r="C13" s="112"/>
      <c r="D13" s="93">
        <v>217.434</v>
      </c>
      <c r="E13" s="112"/>
      <c r="F13" s="97"/>
      <c r="G13" s="112"/>
      <c r="H13" s="112"/>
      <c r="I13" s="122"/>
    </row>
    <row r="14" s="57" customFormat="1" ht="10.35" customHeight="1" spans="1:9">
      <c r="A14" s="109"/>
      <c r="B14" s="85"/>
      <c r="C14" s="110">
        <f>B15-B13</f>
        <v>10</v>
      </c>
      <c r="D14" s="97"/>
      <c r="E14" s="110">
        <f>(D13+D15)/2</f>
        <v>254.974</v>
      </c>
      <c r="F14" s="93">
        <f>C14*E14</f>
        <v>2549.74</v>
      </c>
      <c r="G14" s="110"/>
      <c r="H14" s="110"/>
      <c r="I14" s="122"/>
    </row>
    <row r="15" s="57" customFormat="1" ht="10.35" customHeight="1" spans="1:9">
      <c r="A15" s="105" t="s">
        <v>14</v>
      </c>
      <c r="B15" s="81">
        <v>590</v>
      </c>
      <c r="C15" s="112"/>
      <c r="D15" s="93">
        <v>292.514</v>
      </c>
      <c r="E15" s="112"/>
      <c r="F15" s="97"/>
      <c r="G15" s="112"/>
      <c r="H15" s="112"/>
      <c r="I15" s="122"/>
    </row>
    <row r="16" s="57" customFormat="1" ht="10.35" customHeight="1" spans="1:9">
      <c r="A16" s="109"/>
      <c r="B16" s="85"/>
      <c r="C16" s="110">
        <f>B17-B15</f>
        <v>10</v>
      </c>
      <c r="D16" s="97"/>
      <c r="E16" s="110">
        <f>(D15+D17)/2</f>
        <v>304.837</v>
      </c>
      <c r="F16" s="93">
        <f>C16*E16</f>
        <v>3048.37</v>
      </c>
      <c r="G16" s="110"/>
      <c r="H16" s="110"/>
      <c r="I16" s="122"/>
    </row>
    <row r="17" s="57" customFormat="1" ht="10.35" customHeight="1" spans="1:9">
      <c r="A17" s="105" t="s">
        <v>14</v>
      </c>
      <c r="B17" s="81">
        <v>600</v>
      </c>
      <c r="C17" s="112"/>
      <c r="D17" s="93">
        <v>317.16</v>
      </c>
      <c r="E17" s="112"/>
      <c r="F17" s="97"/>
      <c r="G17" s="112"/>
      <c r="H17" s="112"/>
      <c r="I17" s="122"/>
    </row>
    <row r="18" s="57" customFormat="1" ht="10.35" customHeight="1" spans="1:9">
      <c r="A18" s="109"/>
      <c r="B18" s="85"/>
      <c r="C18" s="110">
        <f>B19-B17</f>
        <v>20</v>
      </c>
      <c r="D18" s="97"/>
      <c r="E18" s="110">
        <f>(D17+D19)/2</f>
        <v>331.745</v>
      </c>
      <c r="F18" s="93">
        <f>C18*E18</f>
        <v>6634.9</v>
      </c>
      <c r="G18" s="110"/>
      <c r="H18" s="110"/>
      <c r="I18" s="122"/>
    </row>
    <row r="19" s="57" customFormat="1" ht="10.35" customHeight="1" spans="1:9">
      <c r="A19" s="105" t="s">
        <v>14</v>
      </c>
      <c r="B19" s="81">
        <v>620</v>
      </c>
      <c r="C19" s="112"/>
      <c r="D19" s="93">
        <v>346.33</v>
      </c>
      <c r="E19" s="112"/>
      <c r="F19" s="97"/>
      <c r="G19" s="112"/>
      <c r="H19" s="112"/>
      <c r="I19" s="122"/>
    </row>
    <row r="20" s="57" customFormat="1" ht="10.35" customHeight="1" spans="1:9">
      <c r="A20" s="109"/>
      <c r="B20" s="85"/>
      <c r="C20" s="110">
        <f>B21-B19</f>
        <v>10</v>
      </c>
      <c r="D20" s="97"/>
      <c r="E20" s="110">
        <f>(D19+D21)/2</f>
        <v>330.41</v>
      </c>
      <c r="F20" s="93">
        <f>C20*E20</f>
        <v>3304.1</v>
      </c>
      <c r="G20" s="110"/>
      <c r="H20" s="110"/>
      <c r="I20" s="122"/>
    </row>
    <row r="21" s="57" customFormat="1" ht="10.35" customHeight="1" spans="1:9">
      <c r="A21" s="105" t="s">
        <v>14</v>
      </c>
      <c r="B21" s="81">
        <v>630</v>
      </c>
      <c r="C21" s="112"/>
      <c r="D21" s="93">
        <v>314.49</v>
      </c>
      <c r="E21" s="112"/>
      <c r="F21" s="97"/>
      <c r="G21" s="112"/>
      <c r="H21" s="112"/>
      <c r="I21" s="122"/>
    </row>
    <row r="22" s="57" customFormat="1" ht="10.35" customHeight="1" spans="1:9">
      <c r="A22" s="109"/>
      <c r="B22" s="85"/>
      <c r="C22" s="110">
        <f>B23-B21</f>
        <v>10</v>
      </c>
      <c r="D22" s="97"/>
      <c r="E22" s="110">
        <f>(D21+D23)/2</f>
        <v>304.249</v>
      </c>
      <c r="F22" s="93">
        <f>C22*E22</f>
        <v>3042.49</v>
      </c>
      <c r="G22" s="110"/>
      <c r="H22" s="110"/>
      <c r="I22" s="122"/>
    </row>
    <row r="23" s="57" customFormat="1" ht="10.35" customHeight="1" spans="1:9">
      <c r="A23" s="105" t="s">
        <v>14</v>
      </c>
      <c r="B23" s="81">
        <v>640</v>
      </c>
      <c r="C23" s="112"/>
      <c r="D23" s="93">
        <v>294.008</v>
      </c>
      <c r="E23" s="112"/>
      <c r="F23" s="97"/>
      <c r="G23" s="112"/>
      <c r="H23" s="112"/>
      <c r="I23" s="122"/>
    </row>
    <row r="24" s="57" customFormat="1" ht="10.35" customHeight="1" spans="1:9">
      <c r="A24" s="109"/>
      <c r="B24" s="85"/>
      <c r="C24" s="110">
        <f>B25-B23</f>
        <v>10</v>
      </c>
      <c r="D24" s="97"/>
      <c r="E24" s="110">
        <f>(D23+D25)/2</f>
        <v>247.363</v>
      </c>
      <c r="F24" s="93">
        <f>C24*E24</f>
        <v>2473.63</v>
      </c>
      <c r="G24" s="110"/>
      <c r="H24" s="110"/>
      <c r="I24" s="122"/>
    </row>
    <row r="25" s="57" customFormat="1" ht="10.35" customHeight="1" spans="1:9">
      <c r="A25" s="105" t="s">
        <v>14</v>
      </c>
      <c r="B25" s="81">
        <v>650</v>
      </c>
      <c r="C25" s="112"/>
      <c r="D25" s="93">
        <v>200.718</v>
      </c>
      <c r="E25" s="112"/>
      <c r="F25" s="97"/>
      <c r="G25" s="112"/>
      <c r="H25" s="112"/>
      <c r="I25" s="122"/>
    </row>
    <row r="26" s="57" customFormat="1" ht="10.35" customHeight="1" spans="1:9">
      <c r="A26" s="109"/>
      <c r="B26" s="85"/>
      <c r="C26" s="110">
        <f>B27-B25</f>
        <v>11.109</v>
      </c>
      <c r="D26" s="97"/>
      <c r="E26" s="110">
        <f>(D25+D27)/2</f>
        <v>172.5085</v>
      </c>
      <c r="F26" s="93">
        <f>C26*E26</f>
        <v>1916.39692650001</v>
      </c>
      <c r="G26" s="110"/>
      <c r="H26" s="110"/>
      <c r="I26" s="122"/>
    </row>
    <row r="27" s="57" customFormat="1" ht="10.35" customHeight="1" spans="1:9">
      <c r="A27" s="105" t="s">
        <v>14</v>
      </c>
      <c r="B27" s="81">
        <v>661.109</v>
      </c>
      <c r="C27" s="112"/>
      <c r="D27" s="93">
        <v>144.299</v>
      </c>
      <c r="E27" s="112"/>
      <c r="F27" s="97"/>
      <c r="G27" s="112"/>
      <c r="H27" s="112"/>
      <c r="I27" s="122"/>
    </row>
    <row r="28" s="57" customFormat="1" ht="10.35" customHeight="1" spans="1:9">
      <c r="A28" s="109"/>
      <c r="B28" s="85"/>
      <c r="C28" s="110">
        <f>B29-B27</f>
        <v>8.89099999999996</v>
      </c>
      <c r="D28" s="97"/>
      <c r="E28" s="110">
        <f>(D27+D29)/2</f>
        <v>112.6795</v>
      </c>
      <c r="F28" s="93">
        <f>C28*E28</f>
        <v>1001.8334345</v>
      </c>
      <c r="G28" s="110"/>
      <c r="H28" s="110"/>
      <c r="I28" s="122"/>
    </row>
    <row r="29" s="57" customFormat="1" ht="10.35" customHeight="1" spans="1:9">
      <c r="A29" s="105" t="s">
        <v>14</v>
      </c>
      <c r="B29" s="81">
        <v>670</v>
      </c>
      <c r="C29" s="112"/>
      <c r="D29" s="93">
        <v>81.06</v>
      </c>
      <c r="E29" s="112"/>
      <c r="F29" s="97"/>
      <c r="G29" s="112"/>
      <c r="H29" s="112"/>
      <c r="I29" s="122"/>
    </row>
    <row r="30" s="57" customFormat="1" ht="10.35" customHeight="1" spans="1:9">
      <c r="A30" s="109"/>
      <c r="B30" s="85"/>
      <c r="C30" s="110">
        <f>B31-B29</f>
        <v>10</v>
      </c>
      <c r="D30" s="97"/>
      <c r="E30" s="110">
        <f>(D29+D31)/2</f>
        <v>40.53</v>
      </c>
      <c r="F30" s="93">
        <f>C30*E30</f>
        <v>405.3</v>
      </c>
      <c r="G30" s="110"/>
      <c r="H30" s="110"/>
      <c r="I30" s="122"/>
    </row>
    <row r="31" s="57" customFormat="1" ht="10.35" customHeight="1" spans="1:9">
      <c r="A31" s="105" t="s">
        <v>14</v>
      </c>
      <c r="B31" s="81">
        <v>680</v>
      </c>
      <c r="C31" s="112"/>
      <c r="D31" s="93">
        <v>0</v>
      </c>
      <c r="E31" s="112"/>
      <c r="F31" s="97"/>
      <c r="G31" s="112"/>
      <c r="H31" s="112"/>
      <c r="I31" s="122"/>
    </row>
    <row r="32" s="57" customFormat="1" ht="10.35" customHeight="1" spans="1:9">
      <c r="A32" s="109"/>
      <c r="B32" s="85"/>
      <c r="C32" s="110"/>
      <c r="D32" s="97"/>
      <c r="E32" s="110"/>
      <c r="F32" s="93">
        <f>C32*E32</f>
        <v>0</v>
      </c>
      <c r="G32" s="110"/>
      <c r="H32" s="110"/>
      <c r="I32" s="122"/>
    </row>
    <row r="33" s="57" customFormat="1" ht="10.35" customHeight="1" spans="1:9">
      <c r="A33" s="105"/>
      <c r="B33" s="81"/>
      <c r="C33" s="112"/>
      <c r="D33" s="93"/>
      <c r="E33" s="112"/>
      <c r="F33" s="97"/>
      <c r="G33" s="112"/>
      <c r="H33" s="112"/>
      <c r="I33" s="122"/>
    </row>
    <row r="34" s="57" customFormat="1" ht="10.35" customHeight="1" spans="1:9">
      <c r="A34" s="109"/>
      <c r="B34" s="85"/>
      <c r="C34" s="110"/>
      <c r="D34" s="97"/>
      <c r="E34" s="110">
        <f>(D33+D35)/2</f>
        <v>0</v>
      </c>
      <c r="F34" s="93">
        <f>C34*E34</f>
        <v>0</v>
      </c>
      <c r="G34" s="110"/>
      <c r="H34" s="110"/>
      <c r="I34" s="122"/>
    </row>
    <row r="35" s="57" customFormat="1" ht="10.35" customHeight="1" spans="1:9">
      <c r="A35" s="105"/>
      <c r="B35" s="113"/>
      <c r="C35" s="112"/>
      <c r="D35" s="93"/>
      <c r="E35" s="112"/>
      <c r="F35" s="97"/>
      <c r="G35" s="112"/>
      <c r="H35" s="112"/>
      <c r="I35" s="122"/>
    </row>
    <row r="36" s="57" customFormat="1" ht="10.35" customHeight="1" spans="1:9">
      <c r="A36" s="109"/>
      <c r="B36" s="114"/>
      <c r="C36" s="110"/>
      <c r="D36" s="97"/>
      <c r="E36" s="110">
        <f>(D35+D37)/2</f>
        <v>0</v>
      </c>
      <c r="F36" s="93">
        <f>C36*E36</f>
        <v>0</v>
      </c>
      <c r="G36" s="110"/>
      <c r="H36" s="110"/>
      <c r="I36" s="122"/>
    </row>
    <row r="37" s="57" customFormat="1" ht="10.35" customHeight="1" spans="1:9">
      <c r="A37" s="105"/>
      <c r="B37" s="81"/>
      <c r="C37" s="112"/>
      <c r="D37" s="93"/>
      <c r="E37" s="112"/>
      <c r="F37" s="97"/>
      <c r="G37" s="112"/>
      <c r="H37" s="112"/>
      <c r="I37" s="122"/>
    </row>
    <row r="38" s="57" customFormat="1" ht="10.35" customHeight="1" spans="1:9">
      <c r="A38" s="109"/>
      <c r="B38" s="85"/>
      <c r="C38" s="110"/>
      <c r="D38" s="97"/>
      <c r="E38" s="110">
        <f>(D37+D39)/2</f>
        <v>0</v>
      </c>
      <c r="F38" s="93">
        <f>C38*E38</f>
        <v>0</v>
      </c>
      <c r="G38" s="110"/>
      <c r="H38" s="110"/>
      <c r="I38" s="122"/>
    </row>
    <row r="39" s="57" customFormat="1" ht="10.35" customHeight="1" spans="1:9">
      <c r="A39" s="105"/>
      <c r="B39" s="81"/>
      <c r="C39" s="112"/>
      <c r="D39" s="93"/>
      <c r="E39" s="112"/>
      <c r="F39" s="97"/>
      <c r="G39" s="112"/>
      <c r="H39" s="112"/>
      <c r="I39" s="122"/>
    </row>
    <row r="40" s="57" customFormat="1" ht="10.35" customHeight="1" spans="1:9">
      <c r="A40" s="109"/>
      <c r="B40" s="85"/>
      <c r="C40" s="110"/>
      <c r="D40" s="97"/>
      <c r="E40" s="110">
        <f>(D39+D41)/2</f>
        <v>0</v>
      </c>
      <c r="F40" s="93">
        <f>C40*E40</f>
        <v>0</v>
      </c>
      <c r="G40" s="110"/>
      <c r="H40" s="110"/>
      <c r="I40" s="122"/>
    </row>
    <row r="41" s="57" customFormat="1" ht="10.35" customHeight="1" spans="1:9">
      <c r="A41" s="105"/>
      <c r="B41" s="81"/>
      <c r="C41" s="112"/>
      <c r="D41" s="93"/>
      <c r="E41" s="112"/>
      <c r="F41" s="97"/>
      <c r="G41" s="112"/>
      <c r="H41" s="112"/>
      <c r="I41" s="122"/>
    </row>
    <row r="42" s="57" customFormat="1" ht="10.35" customHeight="1" spans="1:9">
      <c r="A42" s="109"/>
      <c r="B42" s="85"/>
      <c r="C42" s="110"/>
      <c r="D42" s="97"/>
      <c r="E42" s="110">
        <f>(D41+D43)/2</f>
        <v>0</v>
      </c>
      <c r="F42" s="93">
        <f>C42*E42</f>
        <v>0</v>
      </c>
      <c r="G42" s="110"/>
      <c r="H42" s="110"/>
      <c r="I42" s="122"/>
    </row>
    <row r="43" s="57" customFormat="1" ht="10.35" customHeight="1" spans="1:9">
      <c r="A43" s="105"/>
      <c r="B43" s="81"/>
      <c r="C43" s="112"/>
      <c r="D43" s="93"/>
      <c r="E43" s="112"/>
      <c r="F43" s="97"/>
      <c r="G43" s="112"/>
      <c r="H43" s="112"/>
      <c r="I43" s="122"/>
    </row>
    <row r="44" s="57" customFormat="1" ht="10.35" customHeight="1" spans="1:9">
      <c r="A44" s="109"/>
      <c r="B44" s="85"/>
      <c r="C44" s="110"/>
      <c r="D44" s="97"/>
      <c r="E44" s="110">
        <f>(D43+D45)/2</f>
        <v>0</v>
      </c>
      <c r="F44" s="93">
        <f>C44*E44</f>
        <v>0</v>
      </c>
      <c r="G44" s="110"/>
      <c r="H44" s="110"/>
      <c r="I44" s="122"/>
    </row>
    <row r="45" s="57" customFormat="1" ht="10.35" customHeight="1" spans="1:9">
      <c r="A45" s="105"/>
      <c r="B45" s="81"/>
      <c r="C45" s="112"/>
      <c r="D45" s="93"/>
      <c r="E45" s="112"/>
      <c r="F45" s="97"/>
      <c r="G45" s="112"/>
      <c r="H45" s="112"/>
      <c r="I45" s="122"/>
    </row>
    <row r="46" s="57" customFormat="1" ht="10.35" customHeight="1" spans="1:9">
      <c r="A46" s="109"/>
      <c r="B46" s="85"/>
      <c r="C46" s="110"/>
      <c r="D46" s="97"/>
      <c r="E46" s="110">
        <f>(D45+D47)/2</f>
        <v>0</v>
      </c>
      <c r="F46" s="93">
        <f>C46*E46</f>
        <v>0</v>
      </c>
      <c r="G46" s="110"/>
      <c r="H46" s="110"/>
      <c r="I46" s="122"/>
    </row>
    <row r="47" s="57" customFormat="1" ht="10.35" customHeight="1" spans="1:9">
      <c r="A47" s="105"/>
      <c r="B47" s="113"/>
      <c r="C47" s="112"/>
      <c r="D47" s="115"/>
      <c r="E47" s="112"/>
      <c r="F47" s="97"/>
      <c r="G47" s="112"/>
      <c r="H47" s="112"/>
      <c r="I47" s="122"/>
    </row>
    <row r="48" s="57" customFormat="1" ht="10.35" customHeight="1" spans="1:9">
      <c r="A48" s="109"/>
      <c r="B48" s="114"/>
      <c r="C48" s="110"/>
      <c r="D48" s="116"/>
      <c r="E48" s="110">
        <f>(D47+D49)/2</f>
        <v>0</v>
      </c>
      <c r="F48" s="93">
        <f>C48*E48</f>
        <v>0</v>
      </c>
      <c r="G48" s="110"/>
      <c r="H48" s="110"/>
      <c r="I48" s="122"/>
    </row>
    <row r="49" s="57" customFormat="1" ht="10.35" customHeight="1" spans="1:9">
      <c r="A49" s="105"/>
      <c r="B49" s="113"/>
      <c r="C49" s="112"/>
      <c r="D49" s="115"/>
      <c r="E49" s="112"/>
      <c r="F49" s="97"/>
      <c r="G49" s="112"/>
      <c r="H49" s="112"/>
      <c r="I49" s="122"/>
    </row>
    <row r="50" s="57" customFormat="1" ht="10.35" customHeight="1" spans="1:9">
      <c r="A50" s="109"/>
      <c r="B50" s="114"/>
      <c r="C50" s="110"/>
      <c r="D50" s="116"/>
      <c r="E50" s="110">
        <f>(D49+D51)/2</f>
        <v>0</v>
      </c>
      <c r="F50" s="93">
        <f>C50*E50</f>
        <v>0</v>
      </c>
      <c r="G50" s="110"/>
      <c r="H50" s="110"/>
      <c r="I50" s="122"/>
    </row>
    <row r="51" s="57" customFormat="1" ht="10.35" customHeight="1" spans="1:9">
      <c r="A51" s="105"/>
      <c r="B51" s="81"/>
      <c r="C51" s="112"/>
      <c r="D51" s="115"/>
      <c r="E51" s="112"/>
      <c r="F51" s="97"/>
      <c r="G51" s="112"/>
      <c r="H51" s="112"/>
      <c r="I51" s="122"/>
    </row>
    <row r="52" s="57" customFormat="1" ht="10.35" customHeight="1" spans="1:9">
      <c r="A52" s="109"/>
      <c r="B52" s="85"/>
      <c r="C52" s="110"/>
      <c r="D52" s="116"/>
      <c r="E52" s="110">
        <f>(D51+D53)/2</f>
        <v>0</v>
      </c>
      <c r="F52" s="93">
        <f>C52*E52</f>
        <v>0</v>
      </c>
      <c r="G52" s="110"/>
      <c r="H52" s="110"/>
      <c r="I52" s="122"/>
    </row>
    <row r="53" s="57" customFormat="1" ht="10.35" customHeight="1" spans="1:9">
      <c r="A53" s="105"/>
      <c r="B53" s="81"/>
      <c r="C53" s="112"/>
      <c r="D53" s="115"/>
      <c r="E53" s="112"/>
      <c r="F53" s="97"/>
      <c r="G53" s="112"/>
      <c r="H53" s="112"/>
      <c r="I53" s="122"/>
    </row>
    <row r="54" s="57" customFormat="1" ht="10.35" customHeight="1" spans="1:9">
      <c r="A54" s="109"/>
      <c r="B54" s="85"/>
      <c r="C54" s="110"/>
      <c r="D54" s="116"/>
      <c r="E54" s="110">
        <f>(D53+D55)/2</f>
        <v>0</v>
      </c>
      <c r="F54" s="93">
        <f>C54*E54</f>
        <v>0</v>
      </c>
      <c r="G54" s="110"/>
      <c r="H54" s="110"/>
      <c r="I54" s="122"/>
    </row>
    <row r="55" s="57" customFormat="1" ht="10.35" customHeight="1" spans="1:9">
      <c r="A55" s="105"/>
      <c r="B55" s="81"/>
      <c r="C55" s="112"/>
      <c r="D55" s="115"/>
      <c r="E55" s="112"/>
      <c r="F55" s="97"/>
      <c r="G55" s="112"/>
      <c r="H55" s="112"/>
      <c r="I55" s="122"/>
    </row>
    <row r="56" s="57" customFormat="1" ht="10.35" customHeight="1" spans="1:9">
      <c r="A56" s="109"/>
      <c r="B56" s="85"/>
      <c r="C56" s="110"/>
      <c r="D56" s="116"/>
      <c r="E56" s="110">
        <f>(D55+D57)/2</f>
        <v>0</v>
      </c>
      <c r="F56" s="93">
        <f>C56*E56</f>
        <v>0</v>
      </c>
      <c r="G56" s="110"/>
      <c r="H56" s="110"/>
      <c r="I56" s="122"/>
    </row>
    <row r="57" s="57" customFormat="1" ht="10.35" customHeight="1" spans="1:9">
      <c r="A57" s="105"/>
      <c r="B57" s="81"/>
      <c r="C57" s="112"/>
      <c r="D57" s="115"/>
      <c r="E57" s="112"/>
      <c r="F57" s="97"/>
      <c r="G57" s="112"/>
      <c r="H57" s="112"/>
      <c r="I57" s="122"/>
    </row>
    <row r="58" s="57" customFormat="1" ht="10.35" customHeight="1" spans="1:9">
      <c r="A58" s="109"/>
      <c r="B58" s="85"/>
      <c r="C58" s="110"/>
      <c r="D58" s="116"/>
      <c r="E58" s="110">
        <f>(D57+D59)/2</f>
        <v>0</v>
      </c>
      <c r="F58" s="93">
        <f>C58*E58</f>
        <v>0</v>
      </c>
      <c r="G58" s="110"/>
      <c r="H58" s="110"/>
      <c r="I58" s="122"/>
    </row>
    <row r="59" s="57" customFormat="1" ht="10.35" customHeight="1" spans="1:9">
      <c r="A59" s="105"/>
      <c r="B59" s="81"/>
      <c r="C59" s="112"/>
      <c r="D59" s="115"/>
      <c r="E59" s="112"/>
      <c r="F59" s="97"/>
      <c r="G59" s="112"/>
      <c r="H59" s="112"/>
      <c r="I59" s="122"/>
    </row>
    <row r="60" s="57" customFormat="1" ht="10.35" customHeight="1" spans="1:9">
      <c r="A60" s="109"/>
      <c r="B60" s="85"/>
      <c r="C60" s="110"/>
      <c r="D60" s="116"/>
      <c r="E60" s="110">
        <f>(D59+D61)/2</f>
        <v>0</v>
      </c>
      <c r="F60" s="93">
        <f>C60*E60</f>
        <v>0</v>
      </c>
      <c r="G60" s="110"/>
      <c r="H60" s="110"/>
      <c r="I60" s="122"/>
    </row>
    <row r="61" s="57" customFormat="1" ht="10.35" customHeight="1" spans="1:9">
      <c r="A61" s="105"/>
      <c r="B61" s="117"/>
      <c r="C61" s="112"/>
      <c r="D61" s="93"/>
      <c r="E61" s="112"/>
      <c r="F61" s="97"/>
      <c r="G61" s="112"/>
      <c r="H61" s="112"/>
      <c r="I61" s="122"/>
    </row>
    <row r="62" s="57" customFormat="1" ht="10.35" customHeight="1" spans="1:9">
      <c r="A62" s="109"/>
      <c r="B62" s="118"/>
      <c r="C62" s="82"/>
      <c r="D62" s="97"/>
      <c r="E62" s="82"/>
      <c r="F62" s="83"/>
      <c r="G62" s="82"/>
      <c r="H62" s="82"/>
      <c r="I62" s="122"/>
    </row>
    <row r="63" s="58" customFormat="1" ht="20.25" customHeight="1" spans="1:23">
      <c r="A63" s="119" t="s">
        <v>15</v>
      </c>
      <c r="B63" s="120"/>
      <c r="C63" s="121">
        <f>SUM(C8:C59)</f>
        <v>130</v>
      </c>
      <c r="D63" s="99"/>
      <c r="E63" s="98"/>
      <c r="F63" s="121">
        <f>SUM(F8:F61)</f>
        <v>27626.190361</v>
      </c>
      <c r="G63" s="98"/>
      <c r="H63" s="98"/>
      <c r="I63" s="124"/>
      <c r="S63" s="57"/>
      <c r="T63" s="57"/>
      <c r="U63" s="57"/>
      <c r="V63" s="57"/>
      <c r="W63" s="57"/>
    </row>
    <row r="64" s="59" customFormat="1" ht="24.75" customHeight="1" spans="1:23">
      <c r="A64" s="101" t="s">
        <v>16</v>
      </c>
      <c r="B64" s="101"/>
      <c r="C64" s="101"/>
      <c r="D64" s="101"/>
      <c r="E64" s="101"/>
      <c r="F64" s="101"/>
      <c r="G64" s="101"/>
      <c r="H64" s="101"/>
      <c r="I64" s="101"/>
      <c r="S64" s="57"/>
      <c r="T64" s="57"/>
      <c r="U64" s="57"/>
      <c r="V64" s="57"/>
      <c r="W64" s="57"/>
    </row>
  </sheetData>
  <mergeCells count="230">
    <mergeCell ref="A1:I1"/>
    <mergeCell ref="A4:I4"/>
    <mergeCell ref="F5:H5"/>
    <mergeCell ref="A63:B63"/>
    <mergeCell ref="A64:I64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5:C6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D61:D62"/>
    <mergeCell ref="E5:E6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5:I6"/>
    <mergeCell ref="I7:I63"/>
    <mergeCell ref="A5:B6"/>
  </mergeCells>
  <conditionalFormatting sqref="E32:H32 E8:F8 E10:H10 E44:H44 E42:H42 G60:G61 H60 E62:H63 D63 E40:H40 E38:H38 E36:H36 E34:H34 E30:H30 E28:H28 E46:H46 E48:H48 E50:H50 E52:H52 E54:H54 E56:H56 E58:H58 E60:F60 E26:H26 E24:H24 E22:H22 E20:H20 E18:H18 E16:H16 E14:H14 E12:H12">
    <cfRule type="cellIs" dxfId="0" priority="17" stopIfTrue="1" operator="equal">
      <formula>0</formula>
    </cfRule>
  </conditionalFormatting>
  <conditionalFormatting sqref="F8 F60 F58 F56 F54 F52 F50 F48 F46 F10 F12 F14 F16 F18 F20 F22 F24 F26 F28 F30 F32 F34 F36 F38 F40 F42 F44">
    <cfRule type="cellIs" dxfId="0" priority="15" stopIfTrue="1" operator="equal">
      <formula>0</formula>
    </cfRule>
    <cfRule type="cellIs" dxfId="0" priority="16" stopIfTrue="1" operator="equal">
      <formula>0</formula>
    </cfRule>
  </conditionalFormatting>
  <conditionalFormatting sqref="D61:D62 D27:D30 D25">
    <cfRule type="cellIs" dxfId="1" priority="18" stopIfTrue="1" operator="equal">
      <formula>0</formula>
    </cfRule>
  </conditionalFormatting>
  <pageMargins left="0.7" right="0.7" top="0.75" bottom="0.39" header="0.3" footer="0.3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10"/>
  <sheetViews>
    <sheetView zoomScaleSheetLayoutView="60" workbookViewId="0">
      <selection activeCell="J6" sqref="J6"/>
    </sheetView>
  </sheetViews>
  <sheetFormatPr defaultColWidth="9" defaultRowHeight="14.25"/>
  <cols>
    <col min="1" max="1" width="5.375" customWidth="1"/>
    <col min="2" max="2" width="6.8" customWidth="1"/>
    <col min="3" max="3" width="8.75" customWidth="1"/>
    <col min="4" max="4" width="9.75" style="60" customWidth="1"/>
    <col min="5" max="5" width="9.75" customWidth="1"/>
    <col min="6" max="6" width="12.25" customWidth="1"/>
    <col min="7" max="8" width="10" customWidth="1"/>
    <col min="9" max="9" width="8.3" customWidth="1"/>
  </cols>
  <sheetData>
    <row r="1" s="57" customFormat="1" ht="24.75" customHeight="1" spans="1:9">
      <c r="A1" s="61" t="s">
        <v>17</v>
      </c>
      <c r="B1" s="61"/>
      <c r="C1" s="61"/>
      <c r="D1" s="61"/>
      <c r="E1" s="61"/>
      <c r="F1" s="61"/>
      <c r="G1" s="61"/>
      <c r="H1" s="61"/>
      <c r="I1" s="61"/>
    </row>
    <row r="2" s="57" customFormat="1" ht="15.75" customHeight="1" spans="1:9">
      <c r="A2" s="62" t="s">
        <v>1</v>
      </c>
      <c r="B2" s="62"/>
      <c r="C2" s="62"/>
      <c r="D2" s="63"/>
      <c r="E2" s="62"/>
      <c r="F2" s="62"/>
      <c r="G2" s="62"/>
      <c r="H2" s="62"/>
      <c r="I2" s="102"/>
    </row>
    <row r="3" s="57" customFormat="1" ht="15.75" customHeight="1" spans="1:9">
      <c r="A3" s="64" t="s">
        <v>2</v>
      </c>
      <c r="B3" s="62"/>
      <c r="C3" s="62"/>
      <c r="D3" s="63"/>
      <c r="E3" s="62"/>
      <c r="F3" s="65"/>
      <c r="G3" s="65"/>
      <c r="H3" s="65" t="s">
        <v>3</v>
      </c>
      <c r="I3" s="102"/>
    </row>
    <row r="4" s="57" customFormat="1" ht="15.75" customHeight="1" spans="1:9">
      <c r="A4" s="66" t="s">
        <v>18</v>
      </c>
      <c r="B4" s="66"/>
      <c r="C4" s="66"/>
      <c r="D4" s="66"/>
      <c r="E4" s="66"/>
      <c r="F4" s="66"/>
      <c r="G4" s="66"/>
      <c r="H4" s="66"/>
      <c r="I4" s="66"/>
    </row>
    <row r="5" s="57" customFormat="1" ht="16.5" customHeight="1" spans="1:9">
      <c r="A5" s="67" t="s">
        <v>5</v>
      </c>
      <c r="B5" s="68"/>
      <c r="C5" s="69" t="s">
        <v>6</v>
      </c>
      <c r="D5" s="70" t="s">
        <v>7</v>
      </c>
      <c r="E5" s="71" t="s">
        <v>8</v>
      </c>
      <c r="F5" s="71" t="s">
        <v>9</v>
      </c>
      <c r="G5" s="72"/>
      <c r="H5" s="72"/>
      <c r="I5" s="103" t="s">
        <v>10</v>
      </c>
    </row>
    <row r="6" s="57" customFormat="1" ht="19.5" customHeight="1" spans="1:9">
      <c r="A6" s="73"/>
      <c r="B6" s="74"/>
      <c r="C6" s="75"/>
      <c r="D6" s="76"/>
      <c r="E6" s="77"/>
      <c r="F6" s="78" t="s">
        <v>11</v>
      </c>
      <c r="G6" s="78" t="s">
        <v>12</v>
      </c>
      <c r="H6" s="79" t="s">
        <v>13</v>
      </c>
      <c r="I6" s="75"/>
    </row>
    <row r="7" s="57" customFormat="1" ht="10.35" customHeight="1" spans="1:9">
      <c r="A7" s="80" t="s">
        <v>14</v>
      </c>
      <c r="B7" s="81">
        <v>550</v>
      </c>
      <c r="C7" s="82"/>
      <c r="D7" s="83">
        <v>0</v>
      </c>
      <c r="E7" s="84"/>
      <c r="F7" s="84"/>
      <c r="G7" s="84"/>
      <c r="H7" s="84"/>
      <c r="I7" s="103"/>
    </row>
    <row r="8" s="57" customFormat="1" ht="10.35" customHeight="1" spans="1:9">
      <c r="A8" s="80"/>
      <c r="B8" s="85"/>
      <c r="C8" s="82">
        <f>B9-B7</f>
        <v>10</v>
      </c>
      <c r="D8" s="83"/>
      <c r="E8" s="82">
        <f>(D7+D9)/2</f>
        <v>102.51</v>
      </c>
      <c r="F8" s="83">
        <f>C8*E8</f>
        <v>1025.1</v>
      </c>
      <c r="G8" s="82"/>
      <c r="H8" s="82"/>
      <c r="I8" s="104"/>
    </row>
    <row r="9" s="57" customFormat="1" ht="10.35" customHeight="1" spans="1:9">
      <c r="A9" s="80" t="s">
        <v>14</v>
      </c>
      <c r="B9" s="81">
        <v>560</v>
      </c>
      <c r="C9" s="82"/>
      <c r="D9" s="83">
        <v>205.02</v>
      </c>
      <c r="E9" s="82"/>
      <c r="F9" s="83"/>
      <c r="G9" s="82"/>
      <c r="H9" s="82"/>
      <c r="I9" s="104"/>
    </row>
    <row r="10" s="57" customFormat="1" ht="10.35" customHeight="1" spans="1:9">
      <c r="A10" s="80"/>
      <c r="B10" s="85"/>
      <c r="C10" s="82">
        <f>B11-B9</f>
        <v>10</v>
      </c>
      <c r="D10" s="83"/>
      <c r="E10" s="82">
        <f>(D9+D11)/2</f>
        <v>205.005</v>
      </c>
      <c r="F10" s="83">
        <f>C10*E10</f>
        <v>2050.05</v>
      </c>
      <c r="G10" s="82"/>
      <c r="H10" s="82"/>
      <c r="I10" s="104"/>
    </row>
    <row r="11" s="57" customFormat="1" ht="10.35" customHeight="1" spans="1:9">
      <c r="A11" s="80" t="s">
        <v>14</v>
      </c>
      <c r="B11" s="81">
        <v>570</v>
      </c>
      <c r="C11" s="82"/>
      <c r="D11" s="83">
        <v>204.99</v>
      </c>
      <c r="E11" s="82"/>
      <c r="F11" s="83"/>
      <c r="G11" s="82"/>
      <c r="H11" s="82"/>
      <c r="I11" s="104"/>
    </row>
    <row r="12" s="57" customFormat="1" ht="10.35" customHeight="1" spans="1:9">
      <c r="A12" s="80"/>
      <c r="B12" s="85"/>
      <c r="C12" s="82">
        <f>B13-B11</f>
        <v>10</v>
      </c>
      <c r="D12" s="83"/>
      <c r="E12" s="82">
        <f>(D11+D13)/2</f>
        <v>204.96</v>
      </c>
      <c r="F12" s="83">
        <f>C12*E12</f>
        <v>2049.6</v>
      </c>
      <c r="G12" s="82"/>
      <c r="H12" s="82"/>
      <c r="I12" s="104"/>
    </row>
    <row r="13" s="57" customFormat="1" ht="10.35" customHeight="1" spans="1:9">
      <c r="A13" s="80" t="s">
        <v>14</v>
      </c>
      <c r="B13" s="81">
        <v>580</v>
      </c>
      <c r="C13" s="82"/>
      <c r="D13" s="83">
        <v>204.93</v>
      </c>
      <c r="E13" s="82"/>
      <c r="F13" s="83"/>
      <c r="G13" s="82"/>
      <c r="H13" s="82"/>
      <c r="I13" s="104"/>
    </row>
    <row r="14" s="57" customFormat="1" ht="10.35" customHeight="1" spans="1:9">
      <c r="A14" s="80"/>
      <c r="B14" s="85"/>
      <c r="C14" s="82">
        <f>B15-B13</f>
        <v>10</v>
      </c>
      <c r="D14" s="83"/>
      <c r="E14" s="82">
        <f>(D13+D15)/2</f>
        <v>204.905</v>
      </c>
      <c r="F14" s="83">
        <f>C14*E14</f>
        <v>2049.05</v>
      </c>
      <c r="G14" s="82"/>
      <c r="H14" s="82"/>
      <c r="I14" s="104"/>
    </row>
    <row r="15" s="57" customFormat="1" ht="10.35" customHeight="1" spans="1:9">
      <c r="A15" s="80" t="s">
        <v>14</v>
      </c>
      <c r="B15" s="86">
        <v>590</v>
      </c>
      <c r="C15" s="82"/>
      <c r="D15" s="83">
        <v>204.88</v>
      </c>
      <c r="E15" s="82"/>
      <c r="F15" s="83"/>
      <c r="G15" s="82"/>
      <c r="H15" s="82"/>
      <c r="I15" s="104"/>
    </row>
    <row r="16" s="57" customFormat="1" ht="10.35" customHeight="1" spans="1:9">
      <c r="A16" s="80"/>
      <c r="B16" s="86"/>
      <c r="C16" s="82">
        <f>B17-B15</f>
        <v>10</v>
      </c>
      <c r="D16" s="83"/>
      <c r="E16" s="82">
        <f>(D15+D17)/2</f>
        <v>204.895</v>
      </c>
      <c r="F16" s="83">
        <f>C16*E16</f>
        <v>2048.95</v>
      </c>
      <c r="G16" s="82"/>
      <c r="H16" s="82"/>
      <c r="I16" s="104"/>
    </row>
    <row r="17" s="57" customFormat="1" ht="10.35" customHeight="1" spans="1:9">
      <c r="A17" s="80" t="s">
        <v>14</v>
      </c>
      <c r="B17" s="86">
        <v>600</v>
      </c>
      <c r="C17" s="82"/>
      <c r="D17" s="83">
        <v>204.91</v>
      </c>
      <c r="E17" s="82"/>
      <c r="F17" s="83"/>
      <c r="G17" s="82"/>
      <c r="H17" s="82"/>
      <c r="I17" s="104"/>
    </row>
    <row r="18" s="57" customFormat="1" ht="10.35" customHeight="1" spans="1:9">
      <c r="A18" s="80"/>
      <c r="B18" s="86"/>
      <c r="C18" s="82">
        <f>B19-B17</f>
        <v>20</v>
      </c>
      <c r="D18" s="83"/>
      <c r="E18" s="82">
        <f>(D17+D19)/2</f>
        <v>189.46</v>
      </c>
      <c r="F18" s="83">
        <f>C18*E18</f>
        <v>3789.2</v>
      </c>
      <c r="G18" s="82"/>
      <c r="H18" s="82"/>
      <c r="I18" s="104"/>
    </row>
    <row r="19" s="57" customFormat="1" ht="10.35" customHeight="1" spans="1:9">
      <c r="A19" s="80" t="s">
        <v>14</v>
      </c>
      <c r="B19" s="86">
        <v>620</v>
      </c>
      <c r="C19" s="82"/>
      <c r="D19" s="83">
        <v>174.01</v>
      </c>
      <c r="E19" s="82"/>
      <c r="F19" s="83"/>
      <c r="G19" s="82"/>
      <c r="H19" s="82"/>
      <c r="I19" s="104"/>
    </row>
    <row r="20" s="57" customFormat="1" ht="10.35" customHeight="1" spans="1:9">
      <c r="A20" s="80"/>
      <c r="B20" s="86"/>
      <c r="C20" s="82">
        <f>B21-B19</f>
        <v>10</v>
      </c>
      <c r="D20" s="83"/>
      <c r="E20" s="82">
        <f>(D19+D21)/2</f>
        <v>173.615</v>
      </c>
      <c r="F20" s="83">
        <f>C20*E20</f>
        <v>1736.15</v>
      </c>
      <c r="G20" s="82"/>
      <c r="H20" s="82"/>
      <c r="I20" s="104"/>
    </row>
    <row r="21" s="57" customFormat="1" ht="10.35" customHeight="1" spans="1:9">
      <c r="A21" s="80" t="s">
        <v>14</v>
      </c>
      <c r="B21" s="86">
        <v>630</v>
      </c>
      <c r="C21" s="82"/>
      <c r="D21" s="83">
        <v>173.22</v>
      </c>
      <c r="E21" s="82"/>
      <c r="F21" s="83"/>
      <c r="G21" s="82"/>
      <c r="H21" s="82"/>
      <c r="I21" s="104"/>
    </row>
    <row r="22" s="57" customFormat="1" ht="10.35" customHeight="1" spans="1:9">
      <c r="A22" s="80"/>
      <c r="B22" s="86"/>
      <c r="C22" s="82">
        <f>B23-B21</f>
        <v>10</v>
      </c>
      <c r="D22" s="83"/>
      <c r="E22" s="82">
        <f>(D21+D23)/2</f>
        <v>173.54</v>
      </c>
      <c r="F22" s="83">
        <f>C22*E22</f>
        <v>1735.4</v>
      </c>
      <c r="G22" s="82"/>
      <c r="H22" s="82"/>
      <c r="I22" s="104"/>
    </row>
    <row r="23" s="57" customFormat="1" ht="10.35" customHeight="1" spans="1:9">
      <c r="A23" s="80" t="s">
        <v>14</v>
      </c>
      <c r="B23" s="86">
        <v>640</v>
      </c>
      <c r="C23" s="82"/>
      <c r="D23" s="83">
        <v>173.86</v>
      </c>
      <c r="E23" s="82"/>
      <c r="F23" s="83"/>
      <c r="G23" s="82"/>
      <c r="H23" s="82"/>
      <c r="I23" s="104"/>
    </row>
    <row r="24" s="57" customFormat="1" ht="10.35" customHeight="1" spans="1:9">
      <c r="A24" s="80"/>
      <c r="B24" s="86"/>
      <c r="C24" s="82">
        <f>B25-B23</f>
        <v>10</v>
      </c>
      <c r="D24" s="83"/>
      <c r="E24" s="82">
        <f>(D23+D25)/2</f>
        <v>175.54</v>
      </c>
      <c r="F24" s="83">
        <f>C24*E24</f>
        <v>1755.4</v>
      </c>
      <c r="G24" s="82"/>
      <c r="H24" s="82"/>
      <c r="I24" s="104"/>
    </row>
    <row r="25" s="57" customFormat="1" ht="10.35" customHeight="1" spans="1:9">
      <c r="A25" s="80" t="s">
        <v>14</v>
      </c>
      <c r="B25" s="86">
        <v>650</v>
      </c>
      <c r="C25" s="82"/>
      <c r="D25" s="83">
        <v>177.22</v>
      </c>
      <c r="E25" s="82"/>
      <c r="F25" s="83"/>
      <c r="G25" s="82"/>
      <c r="H25" s="82"/>
      <c r="I25" s="104"/>
    </row>
    <row r="26" s="57" customFormat="1" ht="10.35" customHeight="1" spans="1:9">
      <c r="A26" s="80"/>
      <c r="B26" s="86"/>
      <c r="C26" s="82">
        <f>B27-B25</f>
        <v>11.1079999999999</v>
      </c>
      <c r="D26" s="83"/>
      <c r="E26" s="82">
        <f>(D25+D27)/2</f>
        <v>176.16</v>
      </c>
      <c r="F26" s="83">
        <f>C26*E26</f>
        <v>1956.78527999999</v>
      </c>
      <c r="G26" s="82"/>
      <c r="H26" s="82"/>
      <c r="I26" s="104"/>
    </row>
    <row r="27" s="57" customFormat="1" ht="10.35" customHeight="1" spans="1:9">
      <c r="A27" s="80" t="s">
        <v>14</v>
      </c>
      <c r="B27" s="86">
        <v>661.108</v>
      </c>
      <c r="C27" s="82"/>
      <c r="D27" s="83">
        <v>175.1</v>
      </c>
      <c r="E27" s="82"/>
      <c r="F27" s="83"/>
      <c r="G27" s="82"/>
      <c r="H27" s="82"/>
      <c r="I27" s="104"/>
    </row>
    <row r="28" s="57" customFormat="1" ht="10.35" customHeight="1" spans="1:9">
      <c r="A28" s="80"/>
      <c r="B28" s="86"/>
      <c r="C28" s="82">
        <f>B29-B27</f>
        <v>8.89200000000005</v>
      </c>
      <c r="D28" s="83"/>
      <c r="E28" s="82">
        <f>(D27+D29)/2</f>
        <v>174.035</v>
      </c>
      <c r="F28" s="83">
        <f>C28*E28</f>
        <v>1547.51922000001</v>
      </c>
      <c r="G28" s="82"/>
      <c r="H28" s="82"/>
      <c r="I28" s="104"/>
    </row>
    <row r="29" s="57" customFormat="1" ht="10.35" customHeight="1" spans="1:9">
      <c r="A29" s="80" t="s">
        <v>14</v>
      </c>
      <c r="B29" s="86">
        <v>670</v>
      </c>
      <c r="C29" s="82"/>
      <c r="D29" s="83">
        <v>172.97</v>
      </c>
      <c r="E29" s="82"/>
      <c r="F29" s="83"/>
      <c r="G29" s="82"/>
      <c r="H29" s="82"/>
      <c r="I29" s="104"/>
    </row>
    <row r="30" s="57" customFormat="1" ht="10.35" customHeight="1" spans="1:9">
      <c r="A30" s="80"/>
      <c r="B30" s="86"/>
      <c r="C30" s="82">
        <f>B31-B29</f>
        <v>10</v>
      </c>
      <c r="D30" s="83"/>
      <c r="E30" s="82">
        <f>(D29+D31)/2</f>
        <v>168.18</v>
      </c>
      <c r="F30" s="83">
        <f>C30*E30</f>
        <v>1681.8</v>
      </c>
      <c r="G30" s="82"/>
      <c r="H30" s="82"/>
      <c r="I30" s="104"/>
    </row>
    <row r="31" s="57" customFormat="1" ht="10.35" customHeight="1" spans="1:9">
      <c r="A31" s="80" t="s">
        <v>14</v>
      </c>
      <c r="B31" s="86">
        <v>680</v>
      </c>
      <c r="C31" s="82"/>
      <c r="D31" s="83">
        <v>163.39</v>
      </c>
      <c r="E31" s="82"/>
      <c r="F31" s="83"/>
      <c r="G31" s="82"/>
      <c r="H31" s="82"/>
      <c r="I31" s="104"/>
    </row>
    <row r="32" s="57" customFormat="1" ht="10.35" customHeight="1" spans="1:9">
      <c r="A32" s="80"/>
      <c r="B32" s="86"/>
      <c r="C32" s="82">
        <f>B33-B31</f>
        <v>5</v>
      </c>
      <c r="D32" s="83"/>
      <c r="E32" s="82">
        <f>(D31+D33)/2</f>
        <v>162.55</v>
      </c>
      <c r="F32" s="83">
        <f>C32*E32</f>
        <v>812.75</v>
      </c>
      <c r="G32" s="82"/>
      <c r="H32" s="82"/>
      <c r="I32" s="104"/>
    </row>
    <row r="33" s="57" customFormat="1" ht="10.35" customHeight="1" spans="1:9">
      <c r="A33" s="80" t="s">
        <v>14</v>
      </c>
      <c r="B33" s="86">
        <v>685</v>
      </c>
      <c r="C33" s="82"/>
      <c r="D33" s="83">
        <v>161.71</v>
      </c>
      <c r="E33" s="82"/>
      <c r="F33" s="83"/>
      <c r="G33" s="82"/>
      <c r="H33" s="82"/>
      <c r="I33" s="104"/>
    </row>
    <row r="34" s="57" customFormat="1" ht="10.35" customHeight="1" spans="1:9">
      <c r="A34" s="80"/>
      <c r="B34" s="86"/>
      <c r="C34" s="82">
        <f>B35-B33</f>
        <v>5</v>
      </c>
      <c r="D34" s="83"/>
      <c r="E34" s="82">
        <f>(D33+D35)/2</f>
        <v>162.925</v>
      </c>
      <c r="F34" s="83">
        <f>C34*E34</f>
        <v>814.625</v>
      </c>
      <c r="G34" s="82"/>
      <c r="H34" s="82"/>
      <c r="I34" s="104"/>
    </row>
    <row r="35" s="57" customFormat="1" ht="10.35" customHeight="1" spans="1:9">
      <c r="A35" s="80" t="s">
        <v>14</v>
      </c>
      <c r="B35" s="86">
        <v>690</v>
      </c>
      <c r="C35" s="82"/>
      <c r="D35" s="83">
        <v>164.14</v>
      </c>
      <c r="E35" s="82"/>
      <c r="F35" s="83"/>
      <c r="G35" s="82"/>
      <c r="H35" s="82"/>
      <c r="I35" s="104"/>
    </row>
    <row r="36" s="57" customFormat="1" ht="10.35" customHeight="1" spans="1:9">
      <c r="A36" s="80"/>
      <c r="B36" s="86"/>
      <c r="C36" s="82">
        <f>B37-B35</f>
        <v>12.001</v>
      </c>
      <c r="D36" s="83"/>
      <c r="E36" s="82">
        <f>(D35+D37)/2</f>
        <v>162.37</v>
      </c>
      <c r="F36" s="83">
        <f>C36*E36</f>
        <v>1948.60237</v>
      </c>
      <c r="G36" s="82"/>
      <c r="H36" s="82"/>
      <c r="I36" s="104"/>
    </row>
    <row r="37" s="57" customFormat="1" ht="10.35" customHeight="1" spans="1:9">
      <c r="A37" s="80" t="s">
        <v>14</v>
      </c>
      <c r="B37" s="86">
        <v>702.001</v>
      </c>
      <c r="C37" s="82"/>
      <c r="D37" s="83">
        <v>160.6</v>
      </c>
      <c r="E37" s="82"/>
      <c r="F37" s="83"/>
      <c r="G37" s="82"/>
      <c r="H37" s="82"/>
      <c r="I37" s="104"/>
    </row>
    <row r="38" s="57" customFormat="1" ht="10.35" customHeight="1" spans="1:9">
      <c r="A38" s="80"/>
      <c r="B38" s="86"/>
      <c r="C38" s="82">
        <f>B39-B37</f>
        <v>7.99900000000002</v>
      </c>
      <c r="D38" s="83"/>
      <c r="E38" s="82">
        <f>(D37+D39)/2</f>
        <v>160.115</v>
      </c>
      <c r="F38" s="83">
        <f>C38*E38</f>
        <v>1280.759885</v>
      </c>
      <c r="G38" s="82"/>
      <c r="H38" s="82"/>
      <c r="I38" s="104"/>
    </row>
    <row r="39" s="57" customFormat="1" ht="10.35" customHeight="1" spans="1:9">
      <c r="A39" s="80" t="s">
        <v>14</v>
      </c>
      <c r="B39" s="86">
        <v>710</v>
      </c>
      <c r="C39" s="82"/>
      <c r="D39" s="83">
        <v>159.63</v>
      </c>
      <c r="E39" s="82"/>
      <c r="F39" s="83"/>
      <c r="G39" s="82"/>
      <c r="H39" s="82"/>
      <c r="I39" s="104"/>
    </row>
    <row r="40" s="57" customFormat="1" ht="10.35" customHeight="1" spans="1:9">
      <c r="A40" s="80"/>
      <c r="B40" s="86"/>
      <c r="C40" s="82">
        <f>B41-B39</f>
        <v>10</v>
      </c>
      <c r="D40" s="83"/>
      <c r="E40" s="82">
        <f>(D39+D41)/2</f>
        <v>159.055</v>
      </c>
      <c r="F40" s="83">
        <f>C40*E40</f>
        <v>1590.55</v>
      </c>
      <c r="G40" s="82"/>
      <c r="H40" s="82"/>
      <c r="I40" s="104"/>
    </row>
    <row r="41" s="57" customFormat="1" ht="10.35" customHeight="1" spans="1:9">
      <c r="A41" s="80" t="s">
        <v>14</v>
      </c>
      <c r="B41" s="86">
        <v>720</v>
      </c>
      <c r="C41" s="82"/>
      <c r="D41" s="83">
        <v>158.48</v>
      </c>
      <c r="E41" s="82"/>
      <c r="F41" s="83"/>
      <c r="G41" s="82"/>
      <c r="H41" s="82"/>
      <c r="I41" s="104"/>
    </row>
    <row r="42" s="57" customFormat="1" ht="10.35" customHeight="1" spans="1:9">
      <c r="A42" s="80"/>
      <c r="B42" s="86"/>
      <c r="C42" s="82">
        <f>B43-B41</f>
        <v>6</v>
      </c>
      <c r="D42" s="83"/>
      <c r="E42" s="82">
        <f>(D41+D43)/2</f>
        <v>159.145</v>
      </c>
      <c r="F42" s="83">
        <f>C42*E42</f>
        <v>954.87</v>
      </c>
      <c r="G42" s="82"/>
      <c r="H42" s="82"/>
      <c r="I42" s="104"/>
    </row>
    <row r="43" s="57" customFormat="1" ht="10.35" customHeight="1" spans="1:9">
      <c r="A43" s="80" t="s">
        <v>14</v>
      </c>
      <c r="B43" s="86">
        <v>726</v>
      </c>
      <c r="C43" s="82"/>
      <c r="D43" s="83">
        <v>159.81</v>
      </c>
      <c r="E43" s="82"/>
      <c r="F43" s="83"/>
      <c r="G43" s="82"/>
      <c r="H43" s="82"/>
      <c r="I43" s="104"/>
    </row>
    <row r="44" s="57" customFormat="1" ht="10.35" customHeight="1" spans="1:9">
      <c r="A44" s="80"/>
      <c r="B44" s="86"/>
      <c r="C44" s="82">
        <f>B45-B43</f>
        <v>4</v>
      </c>
      <c r="D44" s="83"/>
      <c r="E44" s="82">
        <f>(D43+D45)/2</f>
        <v>161.975</v>
      </c>
      <c r="F44" s="83">
        <f>C44*E44</f>
        <v>647.9</v>
      </c>
      <c r="G44" s="82"/>
      <c r="H44" s="82"/>
      <c r="I44" s="104"/>
    </row>
    <row r="45" s="57" customFormat="1" ht="10.35" customHeight="1" spans="1:9">
      <c r="A45" s="80" t="s">
        <v>14</v>
      </c>
      <c r="B45" s="86">
        <v>730</v>
      </c>
      <c r="C45" s="82"/>
      <c r="D45" s="87">
        <v>164.14</v>
      </c>
      <c r="E45" s="82"/>
      <c r="F45" s="83"/>
      <c r="G45" s="82"/>
      <c r="H45" s="82"/>
      <c r="I45" s="104"/>
    </row>
    <row r="46" s="57" customFormat="1" ht="10.35" customHeight="1" spans="1:9">
      <c r="A46" s="80"/>
      <c r="B46" s="86"/>
      <c r="C46" s="82">
        <f>B47-B45</f>
        <v>10</v>
      </c>
      <c r="D46" s="87"/>
      <c r="E46" s="82">
        <f>(D45+D47)/2</f>
        <v>165.085</v>
      </c>
      <c r="F46" s="83">
        <f>C46*E46</f>
        <v>1650.85</v>
      </c>
      <c r="G46" s="82"/>
      <c r="H46" s="82"/>
      <c r="I46" s="104"/>
    </row>
    <row r="47" s="57" customFormat="1" ht="10.35" customHeight="1" spans="1:9">
      <c r="A47" s="80" t="s">
        <v>14</v>
      </c>
      <c r="B47" s="86">
        <v>740</v>
      </c>
      <c r="C47" s="82"/>
      <c r="D47" s="87">
        <v>166.03</v>
      </c>
      <c r="E47" s="82"/>
      <c r="F47" s="83"/>
      <c r="G47" s="82"/>
      <c r="H47" s="82"/>
      <c r="I47" s="104"/>
    </row>
    <row r="48" s="57" customFormat="1" ht="10.35" customHeight="1" spans="1:9">
      <c r="A48" s="80"/>
      <c r="B48" s="86"/>
      <c r="C48" s="82">
        <f>B49-B47</f>
        <v>11.388</v>
      </c>
      <c r="D48" s="87"/>
      <c r="E48" s="82">
        <f>(D47+D49)/2</f>
        <v>146.48</v>
      </c>
      <c r="F48" s="83">
        <f>C48*E48</f>
        <v>1668.11424000001</v>
      </c>
      <c r="G48" s="82"/>
      <c r="H48" s="82"/>
      <c r="I48" s="104"/>
    </row>
    <row r="49" s="57" customFormat="1" ht="10.35" customHeight="1" spans="1:9">
      <c r="A49" s="80" t="s">
        <v>14</v>
      </c>
      <c r="B49" s="86">
        <v>751.388</v>
      </c>
      <c r="C49" s="82"/>
      <c r="D49" s="87">
        <v>126.93</v>
      </c>
      <c r="E49" s="82"/>
      <c r="F49" s="83"/>
      <c r="G49" s="82"/>
      <c r="H49" s="82"/>
      <c r="I49" s="104"/>
    </row>
    <row r="50" s="57" customFormat="1" ht="10.35" customHeight="1" spans="1:9">
      <c r="A50" s="80"/>
      <c r="B50" s="86"/>
      <c r="C50" s="82">
        <f>B51-B49</f>
        <v>10</v>
      </c>
      <c r="D50" s="87"/>
      <c r="E50" s="82">
        <f>(D49+D51)/2</f>
        <v>95.87</v>
      </c>
      <c r="F50" s="83">
        <f>C50*E50</f>
        <v>958.7</v>
      </c>
      <c r="G50" s="82"/>
      <c r="H50" s="82"/>
      <c r="I50" s="104"/>
    </row>
    <row r="51" s="57" customFormat="1" ht="10.35" customHeight="1" spans="1:9">
      <c r="A51" s="80" t="s">
        <v>14</v>
      </c>
      <c r="B51" s="86">
        <v>761.388</v>
      </c>
      <c r="C51" s="82"/>
      <c r="D51" s="87">
        <v>64.81</v>
      </c>
      <c r="E51" s="82"/>
      <c r="F51" s="83"/>
      <c r="G51" s="82"/>
      <c r="H51" s="82"/>
      <c r="I51" s="104"/>
    </row>
    <row r="52" s="57" customFormat="1" ht="10.35" customHeight="1" spans="1:9">
      <c r="A52" s="80"/>
      <c r="B52" s="86"/>
      <c r="C52" s="82">
        <f>B53-B51</f>
        <v>10</v>
      </c>
      <c r="D52" s="87"/>
      <c r="E52" s="82">
        <f>(D51+D53)/2</f>
        <v>32.405</v>
      </c>
      <c r="F52" s="83">
        <f>C52*E52</f>
        <v>324.05</v>
      </c>
      <c r="G52" s="82"/>
      <c r="H52" s="82"/>
      <c r="I52" s="104"/>
    </row>
    <row r="53" s="57" customFormat="1" ht="10.35" customHeight="1" spans="1:9">
      <c r="A53" s="80" t="s">
        <v>14</v>
      </c>
      <c r="B53" s="86">
        <v>771.388</v>
      </c>
      <c r="C53" s="82"/>
      <c r="D53" s="87">
        <v>0</v>
      </c>
      <c r="E53" s="82"/>
      <c r="F53" s="83"/>
      <c r="G53" s="82"/>
      <c r="H53" s="82"/>
      <c r="I53" s="104"/>
    </row>
    <row r="54" s="57" customFormat="1" ht="10.35" customHeight="1" spans="1:9">
      <c r="A54" s="80"/>
      <c r="B54" s="86"/>
      <c r="C54" s="88"/>
      <c r="D54" s="87"/>
      <c r="E54" s="82">
        <v>0</v>
      </c>
      <c r="F54" s="83">
        <f>C54*E54</f>
        <v>0</v>
      </c>
      <c r="G54" s="82"/>
      <c r="H54" s="82"/>
      <c r="I54" s="104"/>
    </row>
    <row r="55" s="57" customFormat="1" ht="10.35" customHeight="1" spans="1:9">
      <c r="A55" s="80"/>
      <c r="B55" s="86"/>
      <c r="C55" s="88"/>
      <c r="D55" s="87"/>
      <c r="E55" s="82"/>
      <c r="F55" s="83"/>
      <c r="G55" s="82"/>
      <c r="H55" s="82"/>
      <c r="I55" s="104"/>
    </row>
    <row r="56" s="57" customFormat="1" ht="10.35" customHeight="1" spans="1:9">
      <c r="A56" s="80"/>
      <c r="B56" s="86"/>
      <c r="C56" s="88"/>
      <c r="D56" s="87"/>
      <c r="E56" s="82">
        <f>(D55+D57)/2</f>
        <v>0</v>
      </c>
      <c r="F56" s="83">
        <f>C56*E56</f>
        <v>0</v>
      </c>
      <c r="G56" s="82"/>
      <c r="H56" s="82"/>
      <c r="I56" s="104"/>
    </row>
    <row r="57" s="57" customFormat="1" ht="10.35" customHeight="1" spans="1:9">
      <c r="A57" s="80"/>
      <c r="B57" s="86"/>
      <c r="C57" s="88"/>
      <c r="D57" s="87"/>
      <c r="E57" s="82"/>
      <c r="F57" s="83"/>
      <c r="G57" s="82"/>
      <c r="H57" s="82"/>
      <c r="I57" s="104"/>
    </row>
    <row r="58" s="57" customFormat="1" ht="10.35" customHeight="1" spans="1:9">
      <c r="A58" s="80"/>
      <c r="B58" s="86"/>
      <c r="C58" s="84"/>
      <c r="D58" s="87"/>
      <c r="E58" s="84">
        <f>(D57+D59)/2</f>
        <v>0</v>
      </c>
      <c r="F58" s="89">
        <f>C58*E58</f>
        <v>0</v>
      </c>
      <c r="G58" s="84"/>
      <c r="H58" s="84"/>
      <c r="I58" s="104"/>
    </row>
    <row r="59" s="57" customFormat="1" ht="10.35" customHeight="1" spans="1:9">
      <c r="A59" s="90" t="s">
        <v>15</v>
      </c>
      <c r="B59" s="91"/>
      <c r="C59" s="92">
        <f>SUM(C8:C58)</f>
        <v>221.388</v>
      </c>
      <c r="D59" s="93"/>
      <c r="E59" s="82"/>
      <c r="F59" s="92">
        <f>SUM(F8:F58)</f>
        <v>36076.775995</v>
      </c>
      <c r="G59" s="82"/>
      <c r="H59" s="82"/>
      <c r="I59" s="104"/>
    </row>
    <row r="60" s="57" customFormat="1" ht="17" customHeight="1" spans="1:9">
      <c r="A60" s="94"/>
      <c r="B60" s="95"/>
      <c r="C60" s="96"/>
      <c r="D60" s="97"/>
      <c r="E60" s="82"/>
      <c r="F60" s="96"/>
      <c r="G60" s="82"/>
      <c r="H60" s="82"/>
      <c r="I60" s="104"/>
    </row>
    <row r="61" s="57" customFormat="1" ht="30" customHeight="1" spans="1:9">
      <c r="A61" s="98" t="s">
        <v>19</v>
      </c>
      <c r="B61" s="98"/>
      <c r="C61" s="99">
        <f>C59</f>
        <v>221.388</v>
      </c>
      <c r="D61" s="99"/>
      <c r="E61" s="98"/>
      <c r="F61" s="100">
        <f>F59</f>
        <v>36076.775995</v>
      </c>
      <c r="G61" s="98"/>
      <c r="H61" s="98"/>
      <c r="I61" s="75"/>
    </row>
    <row r="62" s="57" customFormat="1" ht="33" customHeight="1" spans="1:9">
      <c r="A62" s="101" t="s">
        <v>16</v>
      </c>
      <c r="B62" s="101"/>
      <c r="C62" s="101"/>
      <c r="D62" s="101"/>
      <c r="E62" s="101"/>
      <c r="F62" s="101"/>
      <c r="G62" s="101"/>
      <c r="H62" s="101"/>
      <c r="I62" s="101"/>
    </row>
    <row r="63" s="58" customFormat="1" ht="20.25" customHeight="1" spans="1:23">
      <c r="A63"/>
      <c r="B63"/>
      <c r="C63"/>
      <c r="D63" s="60"/>
      <c r="E63"/>
      <c r="F63"/>
      <c r="G63"/>
      <c r="H63"/>
      <c r="I63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</row>
    <row r="64" s="59" customFormat="1" ht="24.75" customHeight="1" spans="1:23">
      <c r="A64"/>
      <c r="B64"/>
      <c r="C64"/>
      <c r="D64" s="60"/>
      <c r="E64"/>
      <c r="F64"/>
      <c r="G64"/>
      <c r="H64"/>
      <c r="I64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</row>
    <row r="65" s="57" customFormat="1" ht="30" customHeight="1" spans="1:9">
      <c r="A65"/>
      <c r="B65"/>
      <c r="C65"/>
      <c r="D65" s="60"/>
      <c r="E65"/>
      <c r="F65"/>
      <c r="G65"/>
      <c r="H65"/>
      <c r="I65"/>
    </row>
    <row r="66" s="57" customFormat="1" customHeight="1" spans="1:9">
      <c r="A66"/>
      <c r="B66"/>
      <c r="C66"/>
      <c r="D66" s="60"/>
      <c r="E66"/>
      <c r="F66"/>
      <c r="G66"/>
      <c r="H66"/>
      <c r="I66"/>
    </row>
    <row r="67" s="57" customFormat="1" customHeight="1" spans="1:9">
      <c r="A67"/>
      <c r="B67"/>
      <c r="C67"/>
      <c r="D67" s="60"/>
      <c r="E67"/>
      <c r="F67"/>
      <c r="G67"/>
      <c r="H67"/>
      <c r="I67"/>
    </row>
    <row r="68" s="57" customFormat="1" customHeight="1" spans="1:9">
      <c r="A68"/>
      <c r="B68"/>
      <c r="C68"/>
      <c r="D68" s="60"/>
      <c r="E68"/>
      <c r="F68"/>
      <c r="G68"/>
      <c r="H68"/>
      <c r="I68"/>
    </row>
    <row r="69" s="57" customFormat="1" ht="18" customHeight="1" spans="1:9">
      <c r="A69"/>
      <c r="B69"/>
      <c r="C69"/>
      <c r="D69" s="60"/>
      <c r="E69"/>
      <c r="F69"/>
      <c r="G69"/>
      <c r="H69"/>
      <c r="I69"/>
    </row>
    <row r="70" s="57" customFormat="1" ht="18" customHeight="1" spans="1:9">
      <c r="A70"/>
      <c r="B70"/>
      <c r="C70"/>
      <c r="D70" s="60"/>
      <c r="E70"/>
      <c r="F70"/>
      <c r="G70"/>
      <c r="H70"/>
      <c r="I70"/>
    </row>
    <row r="71" s="57" customFormat="1" ht="10.35" customHeight="1" spans="1:9">
      <c r="A71"/>
      <c r="B71"/>
      <c r="C71"/>
      <c r="D71" s="60"/>
      <c r="E71"/>
      <c r="F71"/>
      <c r="G71"/>
      <c r="H71"/>
      <c r="I71"/>
    </row>
    <row r="72" s="57" customFormat="1" ht="10.35" customHeight="1" spans="1:9">
      <c r="A72"/>
      <c r="B72"/>
      <c r="C72"/>
      <c r="D72" s="60"/>
      <c r="E72"/>
      <c r="F72"/>
      <c r="G72"/>
      <c r="H72"/>
      <c r="I72"/>
    </row>
    <row r="73" s="57" customFormat="1" ht="10.35" customHeight="1" spans="1:9">
      <c r="A73"/>
      <c r="B73"/>
      <c r="C73"/>
      <c r="D73" s="60"/>
      <c r="E73"/>
      <c r="F73"/>
      <c r="G73"/>
      <c r="H73"/>
      <c r="I73"/>
    </row>
    <row r="74" s="57" customFormat="1" ht="10.35" customHeight="1" spans="1:9">
      <c r="A74"/>
      <c r="B74"/>
      <c r="C74"/>
      <c r="D74" s="60"/>
      <c r="E74"/>
      <c r="F74"/>
      <c r="G74"/>
      <c r="H74"/>
      <c r="I74"/>
    </row>
    <row r="75" s="57" customFormat="1" ht="10.35" customHeight="1" spans="1:9">
      <c r="A75"/>
      <c r="B75"/>
      <c r="C75"/>
      <c r="D75" s="60"/>
      <c r="E75"/>
      <c r="F75"/>
      <c r="G75"/>
      <c r="H75"/>
      <c r="I75"/>
    </row>
    <row r="76" s="57" customFormat="1" ht="10.35" customHeight="1" spans="1:9">
      <c r="A76"/>
      <c r="B76"/>
      <c r="C76"/>
      <c r="D76" s="60"/>
      <c r="E76"/>
      <c r="F76"/>
      <c r="G76"/>
      <c r="H76"/>
      <c r="I76"/>
    </row>
    <row r="77" s="57" customFormat="1" ht="10.35" customHeight="1" spans="1:9">
      <c r="A77"/>
      <c r="B77"/>
      <c r="C77"/>
      <c r="D77" s="60"/>
      <c r="E77"/>
      <c r="F77"/>
      <c r="G77"/>
      <c r="H77"/>
      <c r="I77"/>
    </row>
    <row r="78" s="57" customFormat="1" ht="10.35" customHeight="1" spans="1:9">
      <c r="A78"/>
      <c r="B78"/>
      <c r="C78"/>
      <c r="D78" s="60"/>
      <c r="E78"/>
      <c r="F78"/>
      <c r="G78"/>
      <c r="H78"/>
      <c r="I78"/>
    </row>
    <row r="79" s="57" customFormat="1" ht="10.35" customHeight="1" spans="1:9">
      <c r="A79"/>
      <c r="B79"/>
      <c r="C79"/>
      <c r="D79" s="60"/>
      <c r="E79"/>
      <c r="F79"/>
      <c r="G79"/>
      <c r="H79"/>
      <c r="I79"/>
    </row>
    <row r="80" s="57" customFormat="1" ht="10.35" customHeight="1" spans="1:9">
      <c r="A80"/>
      <c r="B80"/>
      <c r="C80"/>
      <c r="D80" s="60"/>
      <c r="E80"/>
      <c r="F80"/>
      <c r="G80"/>
      <c r="H80"/>
      <c r="I80"/>
    </row>
    <row r="81" s="57" customFormat="1" ht="10.35" customHeight="1" spans="1:9">
      <c r="A81"/>
      <c r="B81"/>
      <c r="C81"/>
      <c r="D81" s="60"/>
      <c r="E81"/>
      <c r="F81"/>
      <c r="G81"/>
      <c r="H81"/>
      <c r="I81"/>
    </row>
    <row r="82" s="57" customFormat="1" ht="10.35" customHeight="1" spans="1:9">
      <c r="A82"/>
      <c r="B82"/>
      <c r="C82"/>
      <c r="D82" s="60"/>
      <c r="E82"/>
      <c r="F82"/>
      <c r="G82"/>
      <c r="H82"/>
      <c r="I82"/>
    </row>
    <row r="83" s="57" customFormat="1" ht="10.35" customHeight="1" spans="1:9">
      <c r="A83"/>
      <c r="B83"/>
      <c r="C83"/>
      <c r="D83" s="60"/>
      <c r="E83"/>
      <c r="F83"/>
      <c r="G83"/>
      <c r="H83"/>
      <c r="I83"/>
    </row>
    <row r="84" s="57" customFormat="1" ht="10.35" customHeight="1" spans="1:9">
      <c r="A84"/>
      <c r="B84"/>
      <c r="C84"/>
      <c r="D84" s="60"/>
      <c r="E84"/>
      <c r="F84"/>
      <c r="G84"/>
      <c r="H84"/>
      <c r="I84"/>
    </row>
    <row r="85" s="57" customFormat="1" ht="10.35" customHeight="1" spans="1:9">
      <c r="A85"/>
      <c r="B85"/>
      <c r="C85"/>
      <c r="D85" s="60"/>
      <c r="E85"/>
      <c r="F85"/>
      <c r="G85"/>
      <c r="H85"/>
      <c r="I85"/>
    </row>
    <row r="86" s="57" customFormat="1" ht="10.35" customHeight="1" spans="1:9">
      <c r="A86"/>
      <c r="B86"/>
      <c r="C86"/>
      <c r="D86" s="60"/>
      <c r="E86"/>
      <c r="F86"/>
      <c r="G86"/>
      <c r="H86"/>
      <c r="I86"/>
    </row>
    <row r="87" s="57" customFormat="1" ht="10.35" customHeight="1" spans="1:9">
      <c r="A87"/>
      <c r="B87"/>
      <c r="C87"/>
      <c r="D87" s="60"/>
      <c r="E87"/>
      <c r="F87"/>
      <c r="G87"/>
      <c r="H87"/>
      <c r="I87"/>
    </row>
    <row r="88" s="57" customFormat="1" ht="10.35" customHeight="1" spans="1:9">
      <c r="A88"/>
      <c r="B88"/>
      <c r="C88"/>
      <c r="D88" s="60"/>
      <c r="E88"/>
      <c r="F88"/>
      <c r="G88"/>
      <c r="H88"/>
      <c r="I88"/>
    </row>
    <row r="89" s="57" customFormat="1" ht="10.35" customHeight="1" spans="1:9">
      <c r="A89"/>
      <c r="B89"/>
      <c r="C89"/>
      <c r="D89" s="60"/>
      <c r="E89"/>
      <c r="F89"/>
      <c r="G89"/>
      <c r="H89"/>
      <c r="I89"/>
    </row>
    <row r="90" s="57" customFormat="1" ht="10.35" customHeight="1" spans="1:9">
      <c r="A90"/>
      <c r="B90"/>
      <c r="C90"/>
      <c r="D90" s="60"/>
      <c r="E90"/>
      <c r="F90"/>
      <c r="G90"/>
      <c r="H90"/>
      <c r="I90"/>
    </row>
    <row r="91" s="57" customFormat="1" ht="10.35" customHeight="1" spans="1:9">
      <c r="A91"/>
      <c r="B91"/>
      <c r="C91"/>
      <c r="D91" s="60"/>
      <c r="E91"/>
      <c r="F91"/>
      <c r="G91"/>
      <c r="H91"/>
      <c r="I91"/>
    </row>
    <row r="92" s="57" customFormat="1" ht="10.35" customHeight="1" spans="1:9">
      <c r="A92"/>
      <c r="B92"/>
      <c r="C92"/>
      <c r="D92" s="60"/>
      <c r="E92"/>
      <c r="F92"/>
      <c r="G92"/>
      <c r="H92"/>
      <c r="I92"/>
    </row>
    <row r="93" s="57" customFormat="1" ht="10.35" customHeight="1" spans="1:9">
      <c r="A93"/>
      <c r="B93"/>
      <c r="C93"/>
      <c r="D93" s="60"/>
      <c r="E93"/>
      <c r="F93"/>
      <c r="G93"/>
      <c r="H93"/>
      <c r="I93"/>
    </row>
    <row r="94" s="57" customFormat="1" ht="10.35" customHeight="1" spans="1:9">
      <c r="A94"/>
      <c r="B94"/>
      <c r="C94"/>
      <c r="D94" s="60"/>
      <c r="E94"/>
      <c r="F94"/>
      <c r="G94"/>
      <c r="H94"/>
      <c r="I94"/>
    </row>
    <row r="95" s="57" customFormat="1" ht="10.35" customHeight="1" spans="1:9">
      <c r="A95"/>
      <c r="B95"/>
      <c r="C95"/>
      <c r="D95" s="60"/>
      <c r="E95"/>
      <c r="F95"/>
      <c r="G95"/>
      <c r="H95"/>
      <c r="I95"/>
    </row>
    <row r="96" s="57" customFormat="1" ht="10.35" customHeight="1" spans="1:9">
      <c r="A96"/>
      <c r="B96"/>
      <c r="C96"/>
      <c r="D96" s="60"/>
      <c r="E96"/>
      <c r="F96"/>
      <c r="G96"/>
      <c r="H96"/>
      <c r="I96"/>
    </row>
    <row r="97" s="57" customFormat="1" ht="10.35" customHeight="1" spans="1:9">
      <c r="A97"/>
      <c r="B97"/>
      <c r="C97"/>
      <c r="D97" s="60"/>
      <c r="E97"/>
      <c r="F97"/>
      <c r="G97"/>
      <c r="H97"/>
      <c r="I97"/>
    </row>
    <row r="98" s="57" customFormat="1" ht="10.35" customHeight="1" spans="1:9">
      <c r="A98"/>
      <c r="B98"/>
      <c r="C98"/>
      <c r="D98" s="60"/>
      <c r="E98"/>
      <c r="F98"/>
      <c r="G98"/>
      <c r="H98"/>
      <c r="I98"/>
    </row>
    <row r="99" s="57" customFormat="1" ht="10.35" customHeight="1" spans="1:9">
      <c r="A99"/>
      <c r="B99"/>
      <c r="C99"/>
      <c r="D99" s="60"/>
      <c r="E99"/>
      <c r="F99"/>
      <c r="G99"/>
      <c r="H99"/>
      <c r="I99"/>
    </row>
    <row r="100" s="57" customFormat="1" ht="10.35" customHeight="1" spans="1:9">
      <c r="A100"/>
      <c r="B100"/>
      <c r="C100"/>
      <c r="D100" s="60"/>
      <c r="E100"/>
      <c r="F100"/>
      <c r="G100"/>
      <c r="H100"/>
      <c r="I100"/>
    </row>
    <row r="101" s="57" customFormat="1" ht="10.35" customHeight="1" spans="1:9">
      <c r="A101"/>
      <c r="B101"/>
      <c r="C101"/>
      <c r="D101" s="60"/>
      <c r="E101"/>
      <c r="F101"/>
      <c r="G101"/>
      <c r="H101"/>
      <c r="I101"/>
    </row>
    <row r="102" s="57" customFormat="1" ht="10.35" customHeight="1" spans="1:9">
      <c r="A102"/>
      <c r="B102"/>
      <c r="C102"/>
      <c r="D102" s="60"/>
      <c r="E102"/>
      <c r="F102"/>
      <c r="G102"/>
      <c r="H102"/>
      <c r="I102"/>
    </row>
    <row r="103" s="57" customFormat="1" ht="10.35" customHeight="1" spans="1:9">
      <c r="A103"/>
      <c r="B103"/>
      <c r="C103"/>
      <c r="D103" s="60"/>
      <c r="E103"/>
      <c r="F103"/>
      <c r="G103"/>
      <c r="H103"/>
      <c r="I103"/>
    </row>
    <row r="104" s="57" customFormat="1" ht="10.35" customHeight="1" spans="1:9">
      <c r="A104"/>
      <c r="B104"/>
      <c r="C104"/>
      <c r="D104" s="60"/>
      <c r="E104"/>
      <c r="F104"/>
      <c r="G104"/>
      <c r="H104"/>
      <c r="I104"/>
    </row>
    <row r="105" s="57" customFormat="1" ht="10.35" customHeight="1" spans="1:9">
      <c r="A105"/>
      <c r="B105"/>
      <c r="C105"/>
      <c r="D105" s="60"/>
      <c r="E105"/>
      <c r="F105"/>
      <c r="G105"/>
      <c r="H105"/>
      <c r="I105"/>
    </row>
    <row r="106" s="57" customFormat="1" ht="10.35" customHeight="1" spans="1:9">
      <c r="A106"/>
      <c r="B106"/>
      <c r="C106"/>
      <c r="D106" s="60"/>
      <c r="E106"/>
      <c r="F106"/>
      <c r="G106"/>
      <c r="H106"/>
      <c r="I106"/>
    </row>
    <row r="107" s="57" customFormat="1" ht="10.35" customHeight="1" spans="1:9">
      <c r="A107"/>
      <c r="B107"/>
      <c r="C107"/>
      <c r="D107" s="60"/>
      <c r="E107"/>
      <c r="F107"/>
      <c r="G107"/>
      <c r="H107"/>
      <c r="I107"/>
    </row>
    <row r="108" s="57" customFormat="1" ht="10.35" customHeight="1" spans="1:9">
      <c r="A108"/>
      <c r="B108"/>
      <c r="C108"/>
      <c r="D108" s="60"/>
      <c r="E108"/>
      <c r="F108"/>
      <c r="G108"/>
      <c r="H108"/>
      <c r="I108"/>
    </row>
    <row r="109" s="57" customFormat="1" ht="10.35" customHeight="1" spans="1:9">
      <c r="A109"/>
      <c r="B109"/>
      <c r="C109"/>
      <c r="D109" s="60"/>
      <c r="E109"/>
      <c r="F109"/>
      <c r="G109"/>
      <c r="H109"/>
      <c r="I109"/>
    </row>
    <row r="110" s="57" customFormat="1" ht="10.35" customHeight="1" spans="1:9">
      <c r="A110"/>
      <c r="B110"/>
      <c r="C110"/>
      <c r="D110" s="60"/>
      <c r="E110"/>
      <c r="F110"/>
      <c r="G110"/>
      <c r="H110"/>
      <c r="I110"/>
    </row>
    <row r="111" s="57" customFormat="1" ht="10.35" customHeight="1" spans="1:9">
      <c r="A111"/>
      <c r="B111"/>
      <c r="C111"/>
      <c r="D111" s="60"/>
      <c r="E111"/>
      <c r="F111"/>
      <c r="G111"/>
      <c r="H111"/>
      <c r="I111"/>
    </row>
    <row r="112" s="57" customFormat="1" ht="10.35" customHeight="1" spans="1:9">
      <c r="A112"/>
      <c r="B112"/>
      <c r="C112"/>
      <c r="D112" s="60"/>
      <c r="E112"/>
      <c r="F112"/>
      <c r="G112"/>
      <c r="H112"/>
      <c r="I112"/>
    </row>
    <row r="113" s="57" customFormat="1" ht="10.35" customHeight="1" spans="1:9">
      <c r="A113"/>
      <c r="B113"/>
      <c r="C113"/>
      <c r="D113" s="60"/>
      <c r="E113"/>
      <c r="F113"/>
      <c r="G113"/>
      <c r="H113"/>
      <c r="I113"/>
    </row>
    <row r="114" s="57" customFormat="1" ht="10.35" customHeight="1" spans="1:9">
      <c r="A114"/>
      <c r="B114"/>
      <c r="C114"/>
      <c r="D114" s="60"/>
      <c r="E114"/>
      <c r="F114"/>
      <c r="G114"/>
      <c r="H114"/>
      <c r="I114"/>
    </row>
    <row r="115" s="57" customFormat="1" ht="10.35" customHeight="1" spans="1:9">
      <c r="A115"/>
      <c r="B115"/>
      <c r="C115"/>
      <c r="D115" s="60"/>
      <c r="E115"/>
      <c r="F115"/>
      <c r="G115"/>
      <c r="H115"/>
      <c r="I115"/>
    </row>
    <row r="116" s="57" customFormat="1" ht="10.35" customHeight="1" spans="1:9">
      <c r="A116"/>
      <c r="B116"/>
      <c r="C116"/>
      <c r="D116" s="60"/>
      <c r="E116"/>
      <c r="F116"/>
      <c r="G116"/>
      <c r="H116"/>
      <c r="I116"/>
    </row>
    <row r="117" s="57" customFormat="1" ht="10.35" customHeight="1" spans="1:9">
      <c r="A117"/>
      <c r="B117"/>
      <c r="C117"/>
      <c r="D117" s="60"/>
      <c r="E117"/>
      <c r="F117"/>
      <c r="G117"/>
      <c r="H117"/>
      <c r="I117"/>
    </row>
    <row r="118" s="57" customFormat="1" ht="10.35" customHeight="1" spans="1:9">
      <c r="A118"/>
      <c r="B118"/>
      <c r="C118"/>
      <c r="D118" s="60"/>
      <c r="E118"/>
      <c r="F118"/>
      <c r="G118"/>
      <c r="H118"/>
      <c r="I118"/>
    </row>
    <row r="119" s="57" customFormat="1" ht="10.35" customHeight="1" spans="1:9">
      <c r="A119"/>
      <c r="B119"/>
      <c r="C119"/>
      <c r="D119" s="60"/>
      <c r="E119"/>
      <c r="F119"/>
      <c r="G119"/>
      <c r="H119"/>
      <c r="I119"/>
    </row>
    <row r="120" s="57" customFormat="1" ht="10.35" customHeight="1" spans="1:9">
      <c r="A120"/>
      <c r="B120"/>
      <c r="C120"/>
      <c r="D120" s="60"/>
      <c r="E120"/>
      <c r="F120"/>
      <c r="G120"/>
      <c r="H120"/>
      <c r="I120"/>
    </row>
    <row r="121" s="57" customFormat="1" ht="10.35" customHeight="1" spans="1:9">
      <c r="A121"/>
      <c r="B121"/>
      <c r="C121"/>
      <c r="D121" s="60"/>
      <c r="E121"/>
      <c r="F121"/>
      <c r="G121"/>
      <c r="H121"/>
      <c r="I121"/>
    </row>
    <row r="122" s="57" customFormat="1" ht="10.35" customHeight="1" spans="1:9">
      <c r="A122"/>
      <c r="B122"/>
      <c r="C122"/>
      <c r="D122" s="60"/>
      <c r="E122"/>
      <c r="F122"/>
      <c r="G122"/>
      <c r="H122"/>
      <c r="I122"/>
    </row>
    <row r="123" s="57" customFormat="1" ht="10.35" customHeight="1" spans="1:9">
      <c r="A123"/>
      <c r="B123"/>
      <c r="C123"/>
      <c r="D123" s="60"/>
      <c r="E123"/>
      <c r="F123"/>
      <c r="G123"/>
      <c r="H123"/>
      <c r="I123"/>
    </row>
    <row r="124" s="57" customFormat="1" ht="10.35" customHeight="1" spans="1:9">
      <c r="A124"/>
      <c r="B124"/>
      <c r="C124"/>
      <c r="D124" s="60"/>
      <c r="E124"/>
      <c r="F124"/>
      <c r="G124"/>
      <c r="H124"/>
      <c r="I124"/>
    </row>
    <row r="125" s="57" customFormat="1" ht="26.1" customHeight="1" spans="1:9">
      <c r="A125"/>
      <c r="B125"/>
      <c r="C125"/>
      <c r="D125" s="60"/>
      <c r="E125"/>
      <c r="F125"/>
      <c r="G125"/>
      <c r="H125"/>
      <c r="I125"/>
    </row>
    <row r="126" s="57" customFormat="1" ht="30" customHeight="1" spans="1:9">
      <c r="A126"/>
      <c r="B126"/>
      <c r="C126"/>
      <c r="D126" s="60"/>
      <c r="E126"/>
      <c r="F126"/>
      <c r="G126"/>
      <c r="H126"/>
      <c r="I126"/>
    </row>
    <row r="127" s="57" customFormat="1" ht="25" customHeight="1" spans="1:9">
      <c r="A127"/>
      <c r="B127"/>
      <c r="C127"/>
      <c r="D127" s="60"/>
      <c r="E127"/>
      <c r="F127"/>
      <c r="G127"/>
      <c r="H127"/>
      <c r="I127"/>
    </row>
    <row r="128" s="57" customFormat="1" customHeight="1" spans="1:9">
      <c r="A128"/>
      <c r="B128"/>
      <c r="C128"/>
      <c r="D128" s="60"/>
      <c r="E128"/>
      <c r="F128"/>
      <c r="G128"/>
      <c r="H128"/>
      <c r="I128"/>
    </row>
    <row r="129" s="57" customFormat="1" customHeight="1" spans="1:9">
      <c r="A129"/>
      <c r="B129"/>
      <c r="C129"/>
      <c r="D129" s="60"/>
      <c r="E129"/>
      <c r="F129"/>
      <c r="G129"/>
      <c r="H129"/>
      <c r="I129"/>
    </row>
    <row r="130" s="57" customFormat="1" customHeight="1" spans="1:9">
      <c r="A130"/>
      <c r="B130"/>
      <c r="C130"/>
      <c r="D130" s="60"/>
      <c r="E130"/>
      <c r="F130"/>
      <c r="G130"/>
      <c r="H130"/>
      <c r="I130"/>
    </row>
    <row r="131" s="57" customFormat="1" customHeight="1" spans="1:9">
      <c r="A131"/>
      <c r="B131"/>
      <c r="C131"/>
      <c r="D131" s="60"/>
      <c r="E131"/>
      <c r="F131"/>
      <c r="G131"/>
      <c r="H131"/>
      <c r="I131"/>
    </row>
    <row r="132" s="57" customFormat="1" ht="20.1" customHeight="1" spans="1:9">
      <c r="A132"/>
      <c r="B132"/>
      <c r="C132"/>
      <c r="D132" s="60"/>
      <c r="E132"/>
      <c r="F132"/>
      <c r="G132"/>
      <c r="H132"/>
      <c r="I132"/>
    </row>
    <row r="133" s="57" customFormat="1" ht="10.5" customHeight="1" spans="1:9">
      <c r="A133"/>
      <c r="B133"/>
      <c r="C133"/>
      <c r="D133" s="60"/>
      <c r="E133"/>
      <c r="F133"/>
      <c r="G133"/>
      <c r="H133"/>
      <c r="I133"/>
    </row>
    <row r="134" s="57" customFormat="1" ht="10.5" customHeight="1" spans="1:9">
      <c r="A134"/>
      <c r="B134"/>
      <c r="C134"/>
      <c r="D134" s="60"/>
      <c r="E134"/>
      <c r="F134"/>
      <c r="G134"/>
      <c r="H134"/>
      <c r="I134"/>
    </row>
    <row r="135" s="57" customFormat="1" ht="10.5" customHeight="1" spans="1:9">
      <c r="A135"/>
      <c r="B135"/>
      <c r="C135"/>
      <c r="D135" s="60"/>
      <c r="E135"/>
      <c r="F135"/>
      <c r="G135"/>
      <c r="H135"/>
      <c r="I135"/>
    </row>
    <row r="136" s="57" customFormat="1" ht="10.5" customHeight="1" spans="1:9">
      <c r="A136"/>
      <c r="B136"/>
      <c r="C136"/>
      <c r="D136" s="60"/>
      <c r="E136"/>
      <c r="F136"/>
      <c r="G136"/>
      <c r="H136"/>
      <c r="I136"/>
    </row>
    <row r="137" s="57" customFormat="1" ht="10.5" customHeight="1" spans="1:9">
      <c r="A137"/>
      <c r="B137"/>
      <c r="C137"/>
      <c r="D137" s="60"/>
      <c r="E137"/>
      <c r="F137"/>
      <c r="G137"/>
      <c r="H137"/>
      <c r="I137"/>
    </row>
    <row r="138" s="57" customFormat="1" ht="10.5" customHeight="1" spans="1:9">
      <c r="A138"/>
      <c r="B138"/>
      <c r="C138"/>
      <c r="D138" s="60"/>
      <c r="E138"/>
      <c r="F138"/>
      <c r="G138"/>
      <c r="H138"/>
      <c r="I138"/>
    </row>
    <row r="139" s="57" customFormat="1" ht="10.5" customHeight="1" spans="1:9">
      <c r="A139"/>
      <c r="B139"/>
      <c r="C139"/>
      <c r="D139" s="60"/>
      <c r="E139"/>
      <c r="F139"/>
      <c r="G139"/>
      <c r="H139"/>
      <c r="I139"/>
    </row>
    <row r="140" s="57" customFormat="1" ht="10.5" customHeight="1" spans="1:9">
      <c r="A140"/>
      <c r="B140"/>
      <c r="C140"/>
      <c r="D140" s="60"/>
      <c r="E140"/>
      <c r="F140"/>
      <c r="G140"/>
      <c r="H140"/>
      <c r="I140"/>
    </row>
    <row r="141" s="57" customFormat="1" ht="10.5" customHeight="1" spans="1:9">
      <c r="A141"/>
      <c r="B141"/>
      <c r="C141"/>
      <c r="D141" s="60"/>
      <c r="E141"/>
      <c r="F141"/>
      <c r="G141"/>
      <c r="H141"/>
      <c r="I141"/>
    </row>
    <row r="142" s="57" customFormat="1" ht="10.5" customHeight="1" spans="1:9">
      <c r="A142"/>
      <c r="B142"/>
      <c r="C142"/>
      <c r="D142" s="60"/>
      <c r="E142"/>
      <c r="F142"/>
      <c r="G142"/>
      <c r="H142"/>
      <c r="I142"/>
    </row>
    <row r="143" s="57" customFormat="1" ht="10.5" customHeight="1" spans="1:9">
      <c r="A143"/>
      <c r="B143"/>
      <c r="C143"/>
      <c r="D143" s="60"/>
      <c r="E143"/>
      <c r="F143"/>
      <c r="G143"/>
      <c r="H143"/>
      <c r="I143"/>
    </row>
    <row r="144" s="57" customFormat="1" ht="10.5" customHeight="1" spans="1:9">
      <c r="A144"/>
      <c r="B144"/>
      <c r="C144"/>
      <c r="D144" s="60"/>
      <c r="E144"/>
      <c r="F144"/>
      <c r="G144"/>
      <c r="H144"/>
      <c r="I144"/>
    </row>
    <row r="145" s="57" customFormat="1" ht="10.5" customHeight="1" spans="1:9">
      <c r="A145"/>
      <c r="B145"/>
      <c r="C145"/>
      <c r="D145" s="60"/>
      <c r="E145"/>
      <c r="F145"/>
      <c r="G145"/>
      <c r="H145"/>
      <c r="I145"/>
    </row>
    <row r="146" s="57" customFormat="1" ht="10.5" customHeight="1" spans="1:9">
      <c r="A146"/>
      <c r="B146"/>
      <c r="C146"/>
      <c r="D146" s="60"/>
      <c r="E146"/>
      <c r="F146"/>
      <c r="G146"/>
      <c r="H146"/>
      <c r="I146"/>
    </row>
    <row r="147" s="57" customFormat="1" ht="10.5" customHeight="1" spans="1:9">
      <c r="A147"/>
      <c r="B147"/>
      <c r="C147"/>
      <c r="D147" s="60"/>
      <c r="E147"/>
      <c r="F147"/>
      <c r="G147"/>
      <c r="H147"/>
      <c r="I147"/>
    </row>
    <row r="148" s="57" customFormat="1" ht="10.5" customHeight="1" spans="1:9">
      <c r="A148"/>
      <c r="B148"/>
      <c r="C148"/>
      <c r="D148" s="60"/>
      <c r="E148"/>
      <c r="F148"/>
      <c r="G148"/>
      <c r="H148"/>
      <c r="I148"/>
    </row>
    <row r="149" s="57" customFormat="1" ht="10.5" customHeight="1" spans="1:9">
      <c r="A149"/>
      <c r="B149"/>
      <c r="C149"/>
      <c r="D149" s="60"/>
      <c r="E149"/>
      <c r="F149"/>
      <c r="G149"/>
      <c r="H149"/>
      <c r="I149"/>
    </row>
    <row r="150" s="57" customFormat="1" ht="10.5" customHeight="1" spans="1:9">
      <c r="A150"/>
      <c r="B150"/>
      <c r="C150"/>
      <c r="D150" s="60"/>
      <c r="E150"/>
      <c r="F150"/>
      <c r="G150"/>
      <c r="H150"/>
      <c r="I150"/>
    </row>
    <row r="151" s="57" customFormat="1" ht="10.5" customHeight="1" spans="1:9">
      <c r="A151"/>
      <c r="B151"/>
      <c r="C151"/>
      <c r="D151" s="60"/>
      <c r="E151"/>
      <c r="F151"/>
      <c r="G151"/>
      <c r="H151"/>
      <c r="I151"/>
    </row>
    <row r="152" s="57" customFormat="1" ht="10.5" customHeight="1" spans="1:9">
      <c r="A152"/>
      <c r="B152"/>
      <c r="C152"/>
      <c r="D152" s="60"/>
      <c r="E152"/>
      <c r="F152"/>
      <c r="G152"/>
      <c r="H152"/>
      <c r="I152"/>
    </row>
    <row r="153" s="57" customFormat="1" ht="10.5" customHeight="1" spans="1:9">
      <c r="A153"/>
      <c r="B153"/>
      <c r="C153"/>
      <c r="D153" s="60"/>
      <c r="E153"/>
      <c r="F153"/>
      <c r="G153"/>
      <c r="H153"/>
      <c r="I153"/>
    </row>
    <row r="154" s="57" customFormat="1" ht="10.5" customHeight="1" spans="1:9">
      <c r="A154"/>
      <c r="B154"/>
      <c r="C154"/>
      <c r="D154" s="60"/>
      <c r="E154"/>
      <c r="F154"/>
      <c r="G154"/>
      <c r="H154"/>
      <c r="I154"/>
    </row>
    <row r="155" s="57" customFormat="1" ht="10.5" customHeight="1" spans="1:9">
      <c r="A155"/>
      <c r="B155"/>
      <c r="C155"/>
      <c r="D155" s="60"/>
      <c r="E155"/>
      <c r="F155"/>
      <c r="G155"/>
      <c r="H155"/>
      <c r="I155"/>
    </row>
    <row r="156" s="57" customFormat="1" ht="10.5" customHeight="1" spans="1:9">
      <c r="A156"/>
      <c r="B156"/>
      <c r="C156"/>
      <c r="D156" s="60"/>
      <c r="E156"/>
      <c r="F156"/>
      <c r="G156"/>
      <c r="H156"/>
      <c r="I156"/>
    </row>
    <row r="157" s="57" customFormat="1" ht="10.5" customHeight="1" spans="1:9">
      <c r="A157"/>
      <c r="B157"/>
      <c r="C157"/>
      <c r="D157" s="60"/>
      <c r="E157"/>
      <c r="F157"/>
      <c r="G157"/>
      <c r="H157"/>
      <c r="I157"/>
    </row>
    <row r="158" s="57" customFormat="1" ht="10.5" customHeight="1" spans="1:9">
      <c r="A158"/>
      <c r="B158"/>
      <c r="C158"/>
      <c r="D158" s="60"/>
      <c r="E158"/>
      <c r="F158"/>
      <c r="G158"/>
      <c r="H158"/>
      <c r="I158"/>
    </row>
    <row r="159" s="57" customFormat="1" ht="10.5" customHeight="1" spans="1:9">
      <c r="A159"/>
      <c r="B159"/>
      <c r="C159"/>
      <c r="D159" s="60"/>
      <c r="E159"/>
      <c r="F159"/>
      <c r="G159"/>
      <c r="H159"/>
      <c r="I159"/>
    </row>
    <row r="160" s="57" customFormat="1" ht="10.5" customHeight="1" spans="1:9">
      <c r="A160"/>
      <c r="B160"/>
      <c r="C160"/>
      <c r="D160" s="60"/>
      <c r="E160"/>
      <c r="F160"/>
      <c r="G160"/>
      <c r="H160"/>
      <c r="I160"/>
    </row>
    <row r="161" s="57" customFormat="1" ht="10.5" customHeight="1" spans="1:9">
      <c r="A161"/>
      <c r="B161"/>
      <c r="C161"/>
      <c r="D161" s="60"/>
      <c r="E161"/>
      <c r="F161"/>
      <c r="G161"/>
      <c r="H161"/>
      <c r="I161"/>
    </row>
    <row r="162" s="57" customFormat="1" ht="10.5" customHeight="1" spans="1:9">
      <c r="A162"/>
      <c r="B162"/>
      <c r="C162"/>
      <c r="D162" s="60"/>
      <c r="E162"/>
      <c r="F162"/>
      <c r="G162"/>
      <c r="H162"/>
      <c r="I162"/>
    </row>
    <row r="163" s="57" customFormat="1" ht="10.5" customHeight="1" spans="1:9">
      <c r="A163"/>
      <c r="B163"/>
      <c r="C163"/>
      <c r="D163" s="60"/>
      <c r="E163"/>
      <c r="F163"/>
      <c r="G163"/>
      <c r="H163"/>
      <c r="I163"/>
    </row>
    <row r="164" s="57" customFormat="1" ht="10.5" customHeight="1" spans="1:9">
      <c r="A164"/>
      <c r="B164"/>
      <c r="C164"/>
      <c r="D164" s="60"/>
      <c r="E164"/>
      <c r="F164"/>
      <c r="G164"/>
      <c r="H164"/>
      <c r="I164"/>
    </row>
    <row r="165" s="57" customFormat="1" ht="10.5" customHeight="1" spans="1:9">
      <c r="A165"/>
      <c r="B165"/>
      <c r="C165"/>
      <c r="D165" s="60"/>
      <c r="E165"/>
      <c r="F165"/>
      <c r="G165"/>
      <c r="H165"/>
      <c r="I165"/>
    </row>
    <row r="166" s="57" customFormat="1" ht="10.5" customHeight="1" spans="1:9">
      <c r="A166"/>
      <c r="B166"/>
      <c r="C166"/>
      <c r="D166" s="60"/>
      <c r="E166"/>
      <c r="F166"/>
      <c r="G166"/>
      <c r="H166"/>
      <c r="I166"/>
    </row>
    <row r="167" s="57" customFormat="1" ht="10.5" customHeight="1" spans="1:9">
      <c r="A167"/>
      <c r="B167"/>
      <c r="C167"/>
      <c r="D167" s="60"/>
      <c r="E167"/>
      <c r="F167"/>
      <c r="G167"/>
      <c r="H167"/>
      <c r="I167"/>
    </row>
    <row r="168" s="57" customFormat="1" ht="10.5" customHeight="1" spans="1:9">
      <c r="A168"/>
      <c r="B168"/>
      <c r="C168"/>
      <c r="D168" s="60"/>
      <c r="E168"/>
      <c r="F168"/>
      <c r="G168"/>
      <c r="H168"/>
      <c r="I168"/>
    </row>
    <row r="169" s="57" customFormat="1" ht="10.5" customHeight="1" spans="1:9">
      <c r="A169"/>
      <c r="B169"/>
      <c r="C169"/>
      <c r="D169" s="60"/>
      <c r="E169"/>
      <c r="F169"/>
      <c r="G169"/>
      <c r="H169"/>
      <c r="I169"/>
    </row>
    <row r="170" s="57" customFormat="1" ht="10.5" customHeight="1" spans="1:9">
      <c r="A170"/>
      <c r="B170"/>
      <c r="C170"/>
      <c r="D170" s="60"/>
      <c r="E170"/>
      <c r="F170"/>
      <c r="G170"/>
      <c r="H170"/>
      <c r="I170"/>
    </row>
    <row r="171" s="57" customFormat="1" ht="10.5" customHeight="1" spans="1:9">
      <c r="A171"/>
      <c r="B171"/>
      <c r="C171"/>
      <c r="D171" s="60"/>
      <c r="E171"/>
      <c r="F171"/>
      <c r="G171"/>
      <c r="H171"/>
      <c r="I171"/>
    </row>
    <row r="172" s="57" customFormat="1" ht="10.5" customHeight="1" spans="1:9">
      <c r="A172"/>
      <c r="B172"/>
      <c r="C172"/>
      <c r="D172" s="60"/>
      <c r="E172"/>
      <c r="F172"/>
      <c r="G172"/>
      <c r="H172"/>
      <c r="I172"/>
    </row>
    <row r="173" s="57" customFormat="1" ht="10.5" customHeight="1" spans="1:9">
      <c r="A173"/>
      <c r="B173"/>
      <c r="C173"/>
      <c r="D173" s="60"/>
      <c r="E173"/>
      <c r="F173"/>
      <c r="G173"/>
      <c r="H173"/>
      <c r="I173"/>
    </row>
    <row r="174" s="57" customFormat="1" ht="10.5" customHeight="1" spans="1:9">
      <c r="A174"/>
      <c r="B174"/>
      <c r="C174"/>
      <c r="D174" s="60"/>
      <c r="E174"/>
      <c r="F174"/>
      <c r="G174"/>
      <c r="H174"/>
      <c r="I174"/>
    </row>
    <row r="175" s="57" customFormat="1" ht="10.5" customHeight="1" spans="1:9">
      <c r="A175"/>
      <c r="B175"/>
      <c r="C175"/>
      <c r="D175" s="60"/>
      <c r="E175"/>
      <c r="F175"/>
      <c r="G175"/>
      <c r="H175"/>
      <c r="I175"/>
    </row>
    <row r="176" s="57" customFormat="1" ht="10.5" customHeight="1" spans="1:9">
      <c r="A176"/>
      <c r="B176"/>
      <c r="C176"/>
      <c r="D176" s="60"/>
      <c r="E176"/>
      <c r="F176"/>
      <c r="G176"/>
      <c r="H176"/>
      <c r="I176"/>
    </row>
    <row r="177" s="57" customFormat="1" ht="10.5" customHeight="1" spans="1:9">
      <c r="A177"/>
      <c r="B177"/>
      <c r="C177"/>
      <c r="D177" s="60"/>
      <c r="E177"/>
      <c r="F177"/>
      <c r="G177"/>
      <c r="H177"/>
      <c r="I177"/>
    </row>
    <row r="178" s="57" customFormat="1" ht="10.5" customHeight="1" spans="1:9">
      <c r="A178"/>
      <c r="B178"/>
      <c r="C178"/>
      <c r="D178" s="60"/>
      <c r="E178"/>
      <c r="F178"/>
      <c r="G178"/>
      <c r="H178"/>
      <c r="I178"/>
    </row>
    <row r="179" s="57" customFormat="1" ht="10.5" customHeight="1" spans="1:9">
      <c r="A179"/>
      <c r="B179"/>
      <c r="C179"/>
      <c r="D179" s="60"/>
      <c r="E179"/>
      <c r="F179"/>
      <c r="G179"/>
      <c r="H179"/>
      <c r="I179"/>
    </row>
    <row r="180" s="57" customFormat="1" ht="10.5" customHeight="1" spans="1:9">
      <c r="A180"/>
      <c r="B180"/>
      <c r="C180"/>
      <c r="D180" s="60"/>
      <c r="E180"/>
      <c r="F180"/>
      <c r="G180"/>
      <c r="H180"/>
      <c r="I180"/>
    </row>
    <row r="181" s="57" customFormat="1" ht="10.5" customHeight="1" spans="1:9">
      <c r="A181"/>
      <c r="B181"/>
      <c r="C181"/>
      <c r="D181" s="60"/>
      <c r="E181"/>
      <c r="F181"/>
      <c r="G181"/>
      <c r="H181"/>
      <c r="I181"/>
    </row>
    <row r="182" s="57" customFormat="1" ht="10.5" customHeight="1" spans="1:9">
      <c r="A182"/>
      <c r="B182"/>
      <c r="C182"/>
      <c r="D182" s="60"/>
      <c r="E182"/>
      <c r="F182"/>
      <c r="G182"/>
      <c r="H182"/>
      <c r="I182"/>
    </row>
    <row r="183" s="57" customFormat="1" ht="10.5" customHeight="1" spans="1:9">
      <c r="A183"/>
      <c r="B183"/>
      <c r="C183"/>
      <c r="D183" s="60"/>
      <c r="E183"/>
      <c r="F183"/>
      <c r="G183"/>
      <c r="H183"/>
      <c r="I183"/>
    </row>
    <row r="184" s="57" customFormat="1" ht="10.5" customHeight="1" spans="1:9">
      <c r="A184"/>
      <c r="B184"/>
      <c r="C184"/>
      <c r="D184" s="60"/>
      <c r="E184"/>
      <c r="F184"/>
      <c r="G184"/>
      <c r="H184"/>
      <c r="I184"/>
    </row>
    <row r="185" s="57" customFormat="1" ht="10.5" customHeight="1" spans="1:18">
      <c r="A185"/>
      <c r="B185"/>
      <c r="C185"/>
      <c r="D185" s="60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</row>
    <row r="186" s="57" customFormat="1" ht="15" customHeight="1" spans="1:18">
      <c r="A186"/>
      <c r="B186"/>
      <c r="C186"/>
      <c r="D186" s="60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</row>
    <row r="187" s="57" customFormat="1" ht="27" customHeight="1" spans="1:18">
      <c r="A187"/>
      <c r="B187"/>
      <c r="C187"/>
      <c r="D187" s="60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</row>
    <row r="188" s="57" customFormat="1" ht="24" customHeight="1" spans="1:18">
      <c r="A188"/>
      <c r="B188"/>
      <c r="C188"/>
      <c r="D188" s="60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</row>
    <row r="189" s="57" customFormat="1" ht="30" customHeight="1" spans="1:18">
      <c r="A189"/>
      <c r="B189"/>
      <c r="C189"/>
      <c r="D189" s="60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="57" customFormat="1" customHeight="1" spans="1:18">
      <c r="A190"/>
      <c r="B190"/>
      <c r="C190"/>
      <c r="D190" s="6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</row>
    <row r="191" s="57" customFormat="1" customHeight="1" spans="1:18">
      <c r="A191"/>
      <c r="B191"/>
      <c r="C191"/>
      <c r="D191" s="60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</row>
    <row r="192" s="57" customFormat="1" customHeight="1" spans="1:18">
      <c r="A192"/>
      <c r="B192"/>
      <c r="C192"/>
      <c r="D192" s="60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</row>
    <row r="193" s="57" customFormat="1" ht="18" customHeight="1" spans="1:18">
      <c r="A193"/>
      <c r="B193"/>
      <c r="C193"/>
      <c r="D193" s="60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</row>
    <row r="194" s="57" customFormat="1" ht="14" customHeight="1" spans="1:18">
      <c r="A194"/>
      <c r="B194"/>
      <c r="C194"/>
      <c r="D194" s="60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</row>
    <row r="195" s="57" customFormat="1" ht="10.5" customHeight="1" spans="1:18">
      <c r="A195"/>
      <c r="B195"/>
      <c r="C195"/>
      <c r="D195" s="60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</row>
    <row r="196" s="57" customFormat="1" ht="10.5" customHeight="1" spans="1:18">
      <c r="A196"/>
      <c r="B196"/>
      <c r="C196"/>
      <c r="D196" s="60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</row>
    <row r="197" s="57" customFormat="1" ht="10.5" customHeight="1" spans="1:18">
      <c r="A197"/>
      <c r="B197"/>
      <c r="C197"/>
      <c r="D197" s="60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</row>
    <row r="198" s="57" customFormat="1" ht="10.5" customHeight="1" spans="1:18">
      <c r="A198"/>
      <c r="B198"/>
      <c r="C198"/>
      <c r="D198" s="60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</row>
    <row r="199" s="57" customFormat="1" ht="10.5" customHeight="1" spans="1:18">
      <c r="A199"/>
      <c r="B199"/>
      <c r="C199"/>
      <c r="D199" s="60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</row>
    <row r="200" s="57" customFormat="1" ht="10.5" customHeight="1" spans="1:18">
      <c r="A200"/>
      <c r="B200"/>
      <c r="C200"/>
      <c r="D200" s="6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</row>
    <row r="201" s="57" customFormat="1" ht="10.5" customHeight="1" spans="1:18">
      <c r="A201"/>
      <c r="B201"/>
      <c r="C201"/>
      <c r="D201" s="60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</row>
    <row r="202" s="57" customFormat="1" ht="10.5" customHeight="1" spans="1:18">
      <c r="A202"/>
      <c r="B202"/>
      <c r="C202"/>
      <c r="D202" s="60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</row>
    <row r="203" s="57" customFormat="1" ht="10.5" customHeight="1" spans="1:18">
      <c r="A203"/>
      <c r="B203"/>
      <c r="C203"/>
      <c r="D203" s="60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</row>
    <row r="204" s="57" customFormat="1" ht="10.5" customHeight="1" spans="1:18">
      <c r="A204"/>
      <c r="B204"/>
      <c r="C204"/>
      <c r="D204" s="60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</row>
    <row r="205" s="57" customFormat="1" ht="10.5" customHeight="1" spans="1:18">
      <c r="A205"/>
      <c r="B205"/>
      <c r="C205"/>
      <c r="D205" s="60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</row>
    <row r="206" s="57" customFormat="1" ht="10.5" customHeight="1" spans="1:18">
      <c r="A206"/>
      <c r="B206"/>
      <c r="C206"/>
      <c r="D206" s="60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</row>
    <row r="207" s="57" customFormat="1" ht="10.5" customHeight="1" spans="1:18">
      <c r="A207"/>
      <c r="B207"/>
      <c r="C207"/>
      <c r="D207" s="60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</row>
    <row r="208" s="57" customFormat="1" ht="10.5" customHeight="1" spans="1:18">
      <c r="A208"/>
      <c r="B208"/>
      <c r="C208"/>
      <c r="D208" s="60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</row>
    <row r="209" s="57" customFormat="1" ht="10.5" customHeight="1" spans="1:18">
      <c r="A209"/>
      <c r="B209"/>
      <c r="C209"/>
      <c r="D209" s="60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</row>
    <row r="210" s="57" customFormat="1" ht="10.5" customHeight="1" spans="1:18">
      <c r="A210"/>
      <c r="B210"/>
      <c r="C210"/>
      <c r="D210" s="6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</row>
    <row r="211" s="57" customFormat="1" ht="10.5" customHeight="1" spans="1:18">
      <c r="A211"/>
      <c r="B211"/>
      <c r="C211"/>
      <c r="D211" s="60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</row>
    <row r="212" s="57" customFormat="1" ht="10.5" customHeight="1" spans="1:18">
      <c r="A212"/>
      <c r="B212"/>
      <c r="C212"/>
      <c r="D212" s="60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</row>
    <row r="213" s="57" customFormat="1" ht="10.5" customHeight="1" spans="1:18">
      <c r="A213"/>
      <c r="B213"/>
      <c r="C213"/>
      <c r="D213" s="60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</row>
    <row r="214" s="57" customFormat="1" ht="10.5" customHeight="1" spans="1:18">
      <c r="A214"/>
      <c r="B214"/>
      <c r="C214"/>
      <c r="D214" s="60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</row>
    <row r="215" s="57" customFormat="1" ht="10.5" customHeight="1" spans="1:18">
      <c r="A215"/>
      <c r="B215"/>
      <c r="C215"/>
      <c r="D215" s="60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</row>
    <row r="216" s="57" customFormat="1" ht="10.5" customHeight="1" spans="1:18">
      <c r="A216"/>
      <c r="B216"/>
      <c r="C216"/>
      <c r="D216" s="60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</row>
    <row r="217" s="57" customFormat="1" ht="10.5" customHeight="1" spans="1:18">
      <c r="A217"/>
      <c r="B217"/>
      <c r="C217"/>
      <c r="D217" s="60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</row>
    <row r="218" s="57" customFormat="1" ht="10.5" customHeight="1" spans="1:18">
      <c r="A218"/>
      <c r="B218"/>
      <c r="C218"/>
      <c r="D218" s="60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</row>
    <row r="219" s="57" customFormat="1" ht="10.5" customHeight="1" spans="1:18">
      <c r="A219"/>
      <c r="B219"/>
      <c r="C219"/>
      <c r="D219" s="60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</row>
    <row r="220" s="57" customFormat="1" ht="10.5" customHeight="1" spans="1:18">
      <c r="A220"/>
      <c r="B220"/>
      <c r="C220"/>
      <c r="D220" s="6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</row>
    <row r="221" s="57" customFormat="1" ht="10.5" customHeight="1" spans="1:18">
      <c r="A221"/>
      <c r="B221"/>
      <c r="C221"/>
      <c r="D221" s="60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="57" customFormat="1" ht="10.5" customHeight="1" spans="1:18">
      <c r="A222"/>
      <c r="B222"/>
      <c r="C222"/>
      <c r="D222" s="60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</row>
    <row r="223" s="57" customFormat="1" ht="10.5" customHeight="1" spans="1:18">
      <c r="A223"/>
      <c r="B223"/>
      <c r="C223"/>
      <c r="D223" s="60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</row>
    <row r="224" s="57" customFormat="1" ht="10.5" customHeight="1" spans="1:18">
      <c r="A224"/>
      <c r="B224"/>
      <c r="C224"/>
      <c r="D224" s="60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</row>
    <row r="225" s="57" customFormat="1" ht="10.5" customHeight="1" spans="1:18">
      <c r="A225"/>
      <c r="B225"/>
      <c r="C225"/>
      <c r="D225" s="60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</row>
    <row r="226" s="57" customFormat="1" ht="10.5" customHeight="1" spans="1:18">
      <c r="A226"/>
      <c r="B226"/>
      <c r="C226"/>
      <c r="D226" s="60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</row>
    <row r="227" s="57" customFormat="1" ht="10.5" customHeight="1" spans="1:18">
      <c r="A227"/>
      <c r="B227"/>
      <c r="C227"/>
      <c r="D227" s="60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</row>
    <row r="228" s="57" customFormat="1" ht="10.5" customHeight="1" spans="1:18">
      <c r="A228"/>
      <c r="B228"/>
      <c r="C228"/>
      <c r="D228" s="60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</row>
    <row r="229" s="57" customFormat="1" ht="10.5" customHeight="1" spans="1:18">
      <c r="A229"/>
      <c r="B229"/>
      <c r="C229"/>
      <c r="D229" s="60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</row>
    <row r="230" s="57" customFormat="1" ht="10.5" customHeight="1" spans="1:18">
      <c r="A230"/>
      <c r="B230"/>
      <c r="C230"/>
      <c r="D230" s="6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</row>
    <row r="231" s="57" customFormat="1" ht="10.5" customHeight="1" spans="1:18">
      <c r="A231"/>
      <c r="B231"/>
      <c r="C231"/>
      <c r="D231" s="60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</row>
    <row r="232" s="57" customFormat="1" ht="10.5" customHeight="1" spans="1:18">
      <c r="A232"/>
      <c r="B232"/>
      <c r="C232"/>
      <c r="D232" s="60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</row>
    <row r="233" s="57" customFormat="1" ht="10.5" customHeight="1" spans="1:18">
      <c r="A233"/>
      <c r="B233"/>
      <c r="C233"/>
      <c r="D233" s="60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</row>
    <row r="234" s="57" customFormat="1" ht="10.5" customHeight="1" spans="1:18">
      <c r="A234"/>
      <c r="B234"/>
      <c r="C234"/>
      <c r="D234" s="60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</row>
    <row r="235" s="57" customFormat="1" ht="10.5" customHeight="1" spans="1:18">
      <c r="A235"/>
      <c r="B235"/>
      <c r="C235"/>
      <c r="D235" s="60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</row>
    <row r="236" s="57" customFormat="1" ht="10.5" customHeight="1" spans="1:18">
      <c r="A236"/>
      <c r="B236"/>
      <c r="C236"/>
      <c r="D236" s="60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</row>
    <row r="237" s="57" customFormat="1" ht="10.5" customHeight="1" spans="1:18">
      <c r="A237"/>
      <c r="B237"/>
      <c r="C237"/>
      <c r="D237" s="60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</row>
    <row r="238" s="57" customFormat="1" ht="10.5" customHeight="1" spans="1:18">
      <c r="A238"/>
      <c r="B238"/>
      <c r="C238"/>
      <c r="D238" s="60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</row>
    <row r="239" s="57" customFormat="1" ht="10.5" customHeight="1" spans="1:18">
      <c r="A239"/>
      <c r="B239"/>
      <c r="C239"/>
      <c r="D239" s="60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</row>
    <row r="240" s="57" customFormat="1" ht="10.5" customHeight="1" spans="1:18">
      <c r="A240"/>
      <c r="B240"/>
      <c r="C240"/>
      <c r="D240" s="6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</row>
    <row r="241" s="57" customFormat="1" ht="10.5" customHeight="1" spans="1:18">
      <c r="A241"/>
      <c r="B241"/>
      <c r="C241"/>
      <c r="D241" s="60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</row>
    <row r="242" s="57" customFormat="1" ht="10.5" customHeight="1" spans="1:18">
      <c r="A242"/>
      <c r="B242"/>
      <c r="C242"/>
      <c r="D242" s="60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</row>
    <row r="243" s="57" customFormat="1" ht="10.5" customHeight="1" spans="1:18">
      <c r="A243"/>
      <c r="B243"/>
      <c r="C243"/>
      <c r="D243" s="60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</row>
    <row r="244" s="57" customFormat="1" ht="10.5" customHeight="1" spans="1:18">
      <c r="A244"/>
      <c r="B244"/>
      <c r="C244"/>
      <c r="D244" s="60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</row>
    <row r="245" s="57" customFormat="1" ht="10.5" customHeight="1" spans="1:18">
      <c r="A245"/>
      <c r="B245"/>
      <c r="C245"/>
      <c r="D245" s="60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</row>
    <row r="246" s="57" customFormat="1" ht="10.5" customHeight="1" spans="1:18">
      <c r="A246"/>
      <c r="B246"/>
      <c r="C246"/>
      <c r="D246" s="60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</row>
    <row r="247" s="57" customFormat="1" ht="10.5" customHeight="1" spans="1:18">
      <c r="A247"/>
      <c r="B247"/>
      <c r="C247"/>
      <c r="D247" s="60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</row>
    <row r="248" s="57" customFormat="1" ht="21.75" customHeight="1" spans="1:18">
      <c r="A248"/>
      <c r="B248"/>
      <c r="C248"/>
      <c r="D248" s="60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</row>
    <row r="249" s="57" customFormat="1" ht="24.75" customHeight="1" spans="1:18">
      <c r="A249"/>
      <c r="B249"/>
      <c r="C249"/>
      <c r="D249" s="60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</row>
    <row r="250" s="57" customFormat="1" ht="30.95" customHeight="1" spans="1:18">
      <c r="A250"/>
      <c r="B250"/>
      <c r="C250"/>
      <c r="D250" s="6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</row>
    <row r="251" s="57" customFormat="1" customHeight="1" spans="1:18">
      <c r="A251"/>
      <c r="B251"/>
      <c r="C251"/>
      <c r="D251" s="60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</row>
    <row r="252" s="57" customFormat="1" customHeight="1" spans="1:18">
      <c r="A252"/>
      <c r="B252"/>
      <c r="C252"/>
      <c r="D252" s="60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</row>
    <row r="253" s="57" customFormat="1" customHeight="1" spans="1:18">
      <c r="A253"/>
      <c r="B253"/>
      <c r="C253"/>
      <c r="D253" s="60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="57" customFormat="1" customHeight="1" spans="1:18">
      <c r="A254"/>
      <c r="B254"/>
      <c r="C254"/>
      <c r="D254" s="60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</row>
    <row r="255" s="57" customFormat="1" ht="18" customHeight="1" spans="1:18">
      <c r="A255"/>
      <c r="B255"/>
      <c r="C255"/>
      <c r="D255" s="60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</row>
    <row r="256" s="57" customFormat="1" ht="10.5" customHeight="1" spans="1:18">
      <c r="A256"/>
      <c r="B256"/>
      <c r="C256"/>
      <c r="D256" s="60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</row>
    <row r="257" s="57" customFormat="1" ht="10.5" customHeight="1" spans="1:18">
      <c r="A257"/>
      <c r="B257"/>
      <c r="C257"/>
      <c r="D257" s="60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</row>
    <row r="258" s="57" customFormat="1" ht="10.5" customHeight="1" spans="1:18">
      <c r="A258"/>
      <c r="B258"/>
      <c r="C258"/>
      <c r="D258" s="60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</row>
    <row r="259" s="57" customFormat="1" ht="10.5" customHeight="1" spans="1:18">
      <c r="A259"/>
      <c r="B259"/>
      <c r="C259"/>
      <c r="D259" s="60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</row>
    <row r="260" s="57" customFormat="1" ht="10.5" customHeight="1" spans="1:18">
      <c r="A260"/>
      <c r="B260"/>
      <c r="C260"/>
      <c r="D260" s="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</row>
    <row r="261" s="57" customFormat="1" ht="10.5" customHeight="1" spans="1:18">
      <c r="A261"/>
      <c r="B261"/>
      <c r="C261"/>
      <c r="D261" s="60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</row>
    <row r="262" s="57" customFormat="1" ht="10.5" customHeight="1" spans="1:18">
      <c r="A262"/>
      <c r="B262"/>
      <c r="C262"/>
      <c r="D262" s="60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</row>
    <row r="263" s="57" customFormat="1" ht="10.5" customHeight="1" spans="1:18">
      <c r="A263"/>
      <c r="B263"/>
      <c r="C263"/>
      <c r="D263" s="60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</row>
    <row r="264" s="57" customFormat="1" ht="10.5" customHeight="1" spans="1:18">
      <c r="A264"/>
      <c r="B264"/>
      <c r="C264"/>
      <c r="D264" s="60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</row>
    <row r="265" s="57" customFormat="1" ht="10.5" customHeight="1" spans="1:18">
      <c r="A265"/>
      <c r="B265"/>
      <c r="C265"/>
      <c r="D265" s="60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</row>
    <row r="266" s="57" customFormat="1" ht="10.5" customHeight="1" spans="1:18">
      <c r="A266"/>
      <c r="B266"/>
      <c r="C266"/>
      <c r="D266" s="60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</row>
    <row r="267" s="57" customFormat="1" ht="10.5" customHeight="1" spans="1:18">
      <c r="A267"/>
      <c r="B267"/>
      <c r="C267"/>
      <c r="D267" s="60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</row>
    <row r="268" s="57" customFormat="1" ht="10.5" customHeight="1" spans="1:18">
      <c r="A268"/>
      <c r="B268"/>
      <c r="C268"/>
      <c r="D268" s="60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</row>
    <row r="269" s="57" customFormat="1" ht="10.5" customHeight="1" spans="1:18">
      <c r="A269"/>
      <c r="B269"/>
      <c r="C269"/>
      <c r="D269" s="60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</row>
    <row r="270" s="57" customFormat="1" ht="10.5" customHeight="1" spans="1:18">
      <c r="A270"/>
      <c r="B270"/>
      <c r="C270"/>
      <c r="D270" s="6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</row>
    <row r="271" s="57" customFormat="1" ht="10.5" customHeight="1" spans="1:18">
      <c r="A271"/>
      <c r="B271"/>
      <c r="C271"/>
      <c r="D271" s="60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</row>
    <row r="272" s="57" customFormat="1" ht="10.5" customHeight="1" spans="1:18">
      <c r="A272"/>
      <c r="B272"/>
      <c r="C272"/>
      <c r="D272" s="60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</row>
    <row r="273" s="57" customFormat="1" ht="10.5" customHeight="1" spans="1:18">
      <c r="A273"/>
      <c r="B273"/>
      <c r="C273"/>
      <c r="D273" s="60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</row>
    <row r="274" s="57" customFormat="1" ht="10.5" customHeight="1" spans="1:18">
      <c r="A274"/>
      <c r="B274"/>
      <c r="C274"/>
      <c r="D274" s="60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</row>
    <row r="275" s="57" customFormat="1" ht="10.5" customHeight="1" spans="1:18">
      <c r="A275"/>
      <c r="B275"/>
      <c r="C275"/>
      <c r="D275" s="60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</row>
    <row r="276" s="57" customFormat="1" ht="10.5" customHeight="1" spans="1:18">
      <c r="A276"/>
      <c r="B276"/>
      <c r="C276"/>
      <c r="D276" s="60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</row>
    <row r="277" s="57" customFormat="1" ht="10.5" customHeight="1" spans="1:18">
      <c r="A277"/>
      <c r="B277"/>
      <c r="C277"/>
      <c r="D277" s="60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</row>
    <row r="278" s="57" customFormat="1" ht="10.5" customHeight="1" spans="1:18">
      <c r="A278"/>
      <c r="B278"/>
      <c r="C278"/>
      <c r="D278" s="60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</row>
    <row r="279" s="57" customFormat="1" ht="10.5" customHeight="1" spans="1:18">
      <c r="A279"/>
      <c r="B279"/>
      <c r="C279"/>
      <c r="D279" s="60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</row>
    <row r="280" s="57" customFormat="1" ht="10.5" customHeight="1" spans="1:18">
      <c r="A280"/>
      <c r="B280"/>
      <c r="C280"/>
      <c r="D280" s="6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</row>
    <row r="281" s="57" customFormat="1" ht="10.5" customHeight="1" spans="1:18">
      <c r="A281"/>
      <c r="B281"/>
      <c r="C281"/>
      <c r="D281" s="60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</row>
    <row r="282" s="57" customFormat="1" ht="10.5" customHeight="1" spans="1:18">
      <c r="A282"/>
      <c r="B282"/>
      <c r="C282"/>
      <c r="D282" s="60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</row>
    <row r="283" s="57" customFormat="1" ht="10.5" customHeight="1" spans="1:18">
      <c r="A283"/>
      <c r="B283"/>
      <c r="C283"/>
      <c r="D283" s="60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</row>
    <row r="284" s="57" customFormat="1" ht="10.5" customHeight="1" spans="1:18">
      <c r="A284"/>
      <c r="B284"/>
      <c r="C284"/>
      <c r="D284" s="60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</row>
    <row r="285" s="57" customFormat="1" ht="10.5" customHeight="1" spans="1:18">
      <c r="A285"/>
      <c r="B285"/>
      <c r="C285"/>
      <c r="D285" s="60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="57" customFormat="1" ht="10.5" customHeight="1" spans="1:18">
      <c r="A286"/>
      <c r="B286"/>
      <c r="C286"/>
      <c r="D286" s="60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</row>
    <row r="287" s="57" customFormat="1" ht="10.5" customHeight="1" spans="1:18">
      <c r="A287"/>
      <c r="B287"/>
      <c r="C287"/>
      <c r="D287" s="60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</row>
    <row r="288" s="57" customFormat="1" ht="10.5" customHeight="1" spans="1:18">
      <c r="A288"/>
      <c r="B288"/>
      <c r="C288"/>
      <c r="D288" s="60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</row>
    <row r="289" s="57" customFormat="1" ht="10.5" customHeight="1" spans="1:18">
      <c r="A289"/>
      <c r="B289"/>
      <c r="C289"/>
      <c r="D289" s="60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</row>
    <row r="290" s="57" customFormat="1" ht="10.5" customHeight="1" spans="1:18">
      <c r="A290"/>
      <c r="B290"/>
      <c r="C290"/>
      <c r="D290" s="6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</row>
    <row r="291" s="57" customFormat="1" ht="10.5" customHeight="1" spans="1:18">
      <c r="A291"/>
      <c r="B291"/>
      <c r="C291"/>
      <c r="D291" s="60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</row>
    <row r="292" s="57" customFormat="1" ht="10.5" customHeight="1" spans="1:18">
      <c r="A292"/>
      <c r="B292"/>
      <c r="C292"/>
      <c r="D292" s="60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</row>
    <row r="293" s="57" customFormat="1" ht="10.5" customHeight="1" spans="1:18">
      <c r="A293"/>
      <c r="B293"/>
      <c r="C293"/>
      <c r="D293" s="60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</row>
    <row r="294" s="57" customFormat="1" ht="10.5" customHeight="1" spans="1:18">
      <c r="A294"/>
      <c r="B294"/>
      <c r="C294"/>
      <c r="D294" s="60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</row>
    <row r="295" s="57" customFormat="1" ht="10.5" customHeight="1" spans="1:18">
      <c r="A295"/>
      <c r="B295"/>
      <c r="C295"/>
      <c r="D295" s="60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</row>
    <row r="296" s="57" customFormat="1" ht="10.5" customHeight="1" spans="1:18">
      <c r="A296"/>
      <c r="B296"/>
      <c r="C296"/>
      <c r="D296" s="60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</row>
    <row r="297" s="57" customFormat="1" ht="10.5" customHeight="1" spans="1:18">
      <c r="A297"/>
      <c r="B297"/>
      <c r="C297"/>
      <c r="D297" s="60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</row>
    <row r="298" s="57" customFormat="1" ht="10.5" customHeight="1" spans="1:18">
      <c r="A298"/>
      <c r="B298"/>
      <c r="C298"/>
      <c r="D298" s="60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</row>
    <row r="299" s="57" customFormat="1" ht="10.5" customHeight="1" spans="1:18">
      <c r="A299"/>
      <c r="B299"/>
      <c r="C299"/>
      <c r="D299" s="60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</row>
    <row r="300" s="57" customFormat="1" ht="10.5" customHeight="1" spans="1:18">
      <c r="A300"/>
      <c r="B300"/>
      <c r="C300"/>
      <c r="D300" s="6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</row>
    <row r="301" s="57" customFormat="1" ht="10.5" customHeight="1" spans="1:18">
      <c r="A301"/>
      <c r="B301"/>
      <c r="C301"/>
      <c r="D301" s="60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</row>
    <row r="302" s="57" customFormat="1" ht="10.5" customHeight="1" spans="1:18">
      <c r="A302"/>
      <c r="B302"/>
      <c r="C302"/>
      <c r="D302" s="60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</row>
    <row r="303" s="57" customFormat="1" ht="10.5" customHeight="1" spans="1:18">
      <c r="A303"/>
      <c r="B303"/>
      <c r="C303"/>
      <c r="D303" s="60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</row>
    <row r="304" s="57" customFormat="1" ht="10.5" customHeight="1" spans="1:18">
      <c r="A304"/>
      <c r="B304"/>
      <c r="C304"/>
      <c r="D304" s="60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</row>
    <row r="305" s="57" customFormat="1" ht="10.5" customHeight="1" spans="1:18">
      <c r="A305"/>
      <c r="B305"/>
      <c r="C305"/>
      <c r="D305" s="60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</row>
    <row r="306" s="57" customFormat="1" ht="10.5" customHeight="1" spans="1:18">
      <c r="A306"/>
      <c r="B306"/>
      <c r="C306"/>
      <c r="D306" s="60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</row>
    <row r="307" s="57" customFormat="1" ht="10.5" customHeight="1" spans="1:18">
      <c r="A307"/>
      <c r="B307"/>
      <c r="C307"/>
      <c r="D307" s="60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</row>
    <row r="308" s="57" customFormat="1" ht="10.5" customHeight="1" spans="1:18">
      <c r="A308"/>
      <c r="B308"/>
      <c r="C308"/>
      <c r="D308" s="60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</row>
    <row r="309" s="57" customFormat="1" ht="30" customHeight="1" spans="1:18">
      <c r="A309"/>
      <c r="B309"/>
      <c r="C309"/>
      <c r="D309" s="60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</row>
    <row r="310" s="57" customFormat="1" ht="27" customHeight="1" spans="1:18">
      <c r="A310"/>
      <c r="B310"/>
      <c r="C310"/>
      <c r="D310" s="6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</row>
  </sheetData>
  <mergeCells count="220">
    <mergeCell ref="A1:I1"/>
    <mergeCell ref="A4:I4"/>
    <mergeCell ref="F5:H5"/>
    <mergeCell ref="A61:B61"/>
    <mergeCell ref="A62:I62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C5:C6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7"/>
    <mergeCell ref="C59:C60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58"/>
    <mergeCell ref="D59:D60"/>
    <mergeCell ref="E5:E6"/>
    <mergeCell ref="E8:E9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9:E60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9:F60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9:G60"/>
    <mergeCell ref="H8:H9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9:H60"/>
    <mergeCell ref="I5:I6"/>
    <mergeCell ref="I7:I61"/>
    <mergeCell ref="A5:B6"/>
    <mergeCell ref="A59:B60"/>
  </mergeCells>
  <conditionalFormatting sqref="D59:D60">
    <cfRule type="cellIs" dxfId="1" priority="2" stopIfTrue="1" operator="equal">
      <formula>0</formula>
    </cfRule>
  </conditionalFormatting>
  <conditionalFormatting sqref="E12:H12 E14:H14 E22:H22 E56:H56 E54:H54 E52:H52 E50:H50 E48:H48 E46:H46 E44:H44 E42:H42 E40:H40 E38:H38 E36:H36 E34:H34 E32:H32 E30:H30 E28:H28 E26:H26 E7:H8 E58:H58 E10:H10 E24:H24 E16:H16 E18:H18 E20:H20">
    <cfRule type="cellIs" dxfId="0" priority="5" stopIfTrue="1" operator="equal">
      <formula>0</formula>
    </cfRule>
  </conditionalFormatting>
  <conditionalFormatting sqref="F56 F58 F8 F10 F12 F14 F16 F18 F20 F22 F24 F26 F28 F30 F32 F34 F36 F38 F40 F42 F44 F46 F48 F50 F52 F54">
    <cfRule type="cellIs" dxfId="0" priority="3" stopIfTrue="1" operator="equal">
      <formula>0</formula>
    </cfRule>
    <cfRule type="cellIs" dxfId="0" priority="4" stopIfTrue="1" operator="equal">
      <formula>0</formula>
    </cfRule>
  </conditionalFormatting>
  <conditionalFormatting sqref="D23 D25:D28">
    <cfRule type="cellIs" dxfId="1" priority="6" stopIfTrue="1" operator="equal">
      <formula>0</formula>
    </cfRule>
  </conditionalFormatting>
  <conditionalFormatting sqref="D61:E61 F59 G61:H61">
    <cfRule type="cellIs" dxfId="0" priority="1" stopIfTrue="1" operator="equal">
      <formula>0</formula>
    </cfRule>
  </conditionalFormatting>
  <pageMargins left="0.7" right="0.7" top="0.75" bottom="0.39" header="0.3" footer="0.3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5"/>
  <sheetViews>
    <sheetView topLeftCell="A16" workbookViewId="0">
      <selection activeCell="C12" sqref="C12"/>
    </sheetView>
  </sheetViews>
  <sheetFormatPr defaultColWidth="8.8" defaultRowHeight="14.25"/>
  <cols>
    <col min="1" max="1" width="5.6" customWidth="1"/>
    <col min="2" max="2" width="17" customWidth="1"/>
    <col min="3" max="3" width="30.4" customWidth="1"/>
    <col min="4" max="4" width="4.7" customWidth="1"/>
    <col min="5" max="5" width="12" customWidth="1"/>
    <col min="6" max="6" width="7.7" customWidth="1"/>
  </cols>
  <sheetData>
    <row r="1" s="1" customFormat="1" ht="48" customHeight="1" spans="1:10">
      <c r="A1" s="27" t="s">
        <v>20</v>
      </c>
      <c r="B1" s="28"/>
      <c r="C1" s="28"/>
      <c r="D1" s="28"/>
      <c r="E1" s="28"/>
      <c r="F1" s="28"/>
      <c r="G1" s="29"/>
      <c r="H1" s="30"/>
      <c r="I1" s="29"/>
      <c r="J1" s="29"/>
    </row>
    <row r="2" s="3" customFormat="1" ht="34" customHeight="1" spans="1:10">
      <c r="A2" s="31" t="s">
        <v>21</v>
      </c>
      <c r="B2" s="31" t="s">
        <v>22</v>
      </c>
      <c r="C2" s="32" t="s">
        <v>23</v>
      </c>
      <c r="D2" s="32" t="s">
        <v>24</v>
      </c>
      <c r="E2" s="31" t="s">
        <v>25</v>
      </c>
      <c r="F2" s="31" t="s">
        <v>10</v>
      </c>
      <c r="G2" s="33"/>
      <c r="H2" s="34"/>
      <c r="I2" s="33"/>
      <c r="J2" s="33"/>
    </row>
    <row r="3" s="26" customFormat="1" ht="30" customHeight="1" spans="1:8">
      <c r="A3" s="35">
        <v>1</v>
      </c>
      <c r="B3" s="36" t="s">
        <v>26</v>
      </c>
      <c r="C3" s="37" t="s">
        <v>27</v>
      </c>
      <c r="D3" s="36" t="s">
        <v>28</v>
      </c>
      <c r="E3" s="38">
        <f>76.8+3.9+3.9+15.6+27.3+7.8+39+11.7+23.4+3.9+7.8+66.3+97.5+3.9+3.9+3.9+268.9+27.3+3.9+3.9+138.65+19.5+3.9+384+163.8+11.7+62.4+35.1+19.5+50.7</f>
        <v>1589.85</v>
      </c>
      <c r="F3" s="39"/>
      <c r="H3" s="40"/>
    </row>
    <row r="4" s="26" customFormat="1" ht="59" customHeight="1" spans="1:8">
      <c r="A4" s="35">
        <v>2</v>
      </c>
      <c r="B4" s="36" t="s">
        <v>29</v>
      </c>
      <c r="C4" s="37" t="s">
        <v>30</v>
      </c>
      <c r="D4" s="36" t="s">
        <v>28</v>
      </c>
      <c r="E4" s="38">
        <f>1685.25+900.41+9.84+9.84+28.51+9.6+15.4+17.3+26.9+1848.29+1029.03+49.9+19.68+71.28+29.52+7.68+7.68+5.76+7.2+4.8+1709.76+909.05+42.77+14.4+16.8+6646.21+4919.32+9.84+19.68+121.18+8.64+7.68+12.96+28.8+7.2+5111.7+4394.14+178.2+9.84+21.6+238.04+1076.04+28.51+9.84+7.68+5.76+3716.4+1962.4+19.68+49.9+51.84+7.68+2692.03+1561.67+9.84+92.66+23.04+7.2+2292.17+1716.72+35.64+9.84+11.5+13797.91+4092.89+299.38+29.52+114.05+12+28.8+28.8+14.4+5.76+218.88+131.87+7.89+1064.58+1419.31+64.15+35.64+4.85+14.4+10.8+6303+3704.26+92.66+7.6+9.6+7.2+7.2</f>
        <v>77127.12</v>
      </c>
      <c r="F4" s="39"/>
      <c r="H4" s="40"/>
    </row>
    <row r="5" s="26" customFormat="1" ht="58" customHeight="1" spans="1:8">
      <c r="A5" s="35">
        <v>3</v>
      </c>
      <c r="B5" s="36" t="s">
        <v>31</v>
      </c>
      <c r="C5" s="37" t="s">
        <v>32</v>
      </c>
      <c r="D5" s="36" t="s">
        <v>28</v>
      </c>
      <c r="E5" s="38">
        <f>784.84+16.38+16.38+47.52+22.4+33.3+37.5+58.2+819.26+83.16+32.76+118.8+49.14+16.64+16.64+12.48+15.84+10.56+800.71+71.28+31.6+37+1480.92+16.38+32.76+217.43+20.16+16.64+30.24+62.4+10.4+717.56+467.14+319.75+16.38+50.4+1314.08+47.52+16.38+16.64+12.48+1754+32.76+83.16+112.32+16.64+1130.36+16.38+154.44+49.92+15.84+575.45+59.4+16.38+26.9+9735.02+498.96+49.14+190.08+28+67.2+62.4+33.6+12.48+474.24+372.86+25.36+2483.89+115.11+59.4+10.56+31.68+23.76+10007.26+166.27+17.9+23.04+17.28+17.28</f>
        <v>36564.77</v>
      </c>
      <c r="F5" s="39"/>
      <c r="H5" s="40"/>
    </row>
    <row r="6" s="26" customFormat="1" ht="51" customHeight="1" spans="1:8">
      <c r="A6" s="35">
        <v>4</v>
      </c>
      <c r="B6" s="36" t="s">
        <v>33</v>
      </c>
      <c r="C6" s="37" t="s">
        <v>34</v>
      </c>
      <c r="D6" s="36" t="s">
        <v>28</v>
      </c>
      <c r="E6" s="38">
        <f>311.2+288+240+640+253.2+525.2+322.65+270.78+2096.68+428.8+1136.4</f>
        <v>6512.91</v>
      </c>
      <c r="F6" s="39"/>
      <c r="H6" s="40"/>
    </row>
    <row r="7" s="26" customFormat="1" ht="36" customHeight="1" spans="1:8">
      <c r="A7" s="35">
        <v>5</v>
      </c>
      <c r="B7" s="36" t="s">
        <v>35</v>
      </c>
      <c r="C7" s="37" t="s">
        <v>36</v>
      </c>
      <c r="D7" s="36" t="s">
        <v>28</v>
      </c>
      <c r="E7" s="38">
        <f>144.1+144.15+119.94+697.87+350.35+190.09+393.95+242+203.09+1048.45+314.34+568.28</f>
        <v>4416.61</v>
      </c>
      <c r="F7" s="39"/>
      <c r="H7" s="40"/>
    </row>
    <row r="8" s="26" customFormat="1" ht="81" customHeight="1" spans="1:8">
      <c r="A8" s="35">
        <v>6</v>
      </c>
      <c r="B8" s="36" t="s">
        <v>37</v>
      </c>
      <c r="C8" s="37" t="s">
        <v>38</v>
      </c>
      <c r="D8" s="36" t="s">
        <v>28</v>
      </c>
      <c r="E8" s="38">
        <f>410.34+2.93+2.93+21.6+6.7+12.5+14+21.8+378+37.8+5.85+54+8.78+6.24+6.24+4.68+7.92+5.28+258.3+32.4+15.8+18.5+1509.87+2.93+3.85+91.8+6.72+6.24+10.08+23.4+3.38+1508.47+135+2.93+15.1+685.67+21.6+2.93+6.24+4.68+689.41+5.85+37.8+42.12+6.24+423.15+2.93+70.2+18.72+7.92+732.18+27+2.93+10.1+2752.05+226.8+8.78+86.4+8.4+20.16+23.4+10.08+4.68+177.84+194.15+0.29+461.5+48.6+27+5.28+15.84+11.88+2945.75+70.2+6.7+11.52+8.64+8.64</f>
        <v>14584.61</v>
      </c>
      <c r="F8" s="39"/>
      <c r="H8" s="40"/>
    </row>
    <row r="9" s="26" customFormat="1" ht="30" customHeight="1" spans="1:8">
      <c r="A9" s="35">
        <v>7</v>
      </c>
      <c r="B9" s="36" t="s">
        <v>39</v>
      </c>
      <c r="C9" s="41" t="s">
        <v>40</v>
      </c>
      <c r="D9" s="36" t="s">
        <v>41</v>
      </c>
      <c r="E9" s="38">
        <f>1407.6+22.4+41.6+46.8+72.8+1321.92+20.8+20.8+15.6+26.4+17.6+918+52.8+61.6+4957.2+22.4+20.8+33.6+78+4438.4+50.4+2028.8+20.8+2410.98+140.4+20.8+1479.82+62.4+26.4+2166.4+33.6+9952.34+28+67.2+78+33.6+15.6+592.8+388.25+1640.16+17.6+52.8+39.6+8643.8+22.4+38.4+28.8+28.8</f>
        <v>43706.07</v>
      </c>
      <c r="F9" s="39"/>
      <c r="H9" s="40"/>
    </row>
    <row r="10" s="26" customFormat="1" ht="105" customHeight="1" spans="1:8">
      <c r="A10" s="35">
        <v>8</v>
      </c>
      <c r="B10" s="36" t="s">
        <v>42</v>
      </c>
      <c r="C10" s="37" t="s">
        <v>43</v>
      </c>
      <c r="D10" s="36" t="s">
        <v>44</v>
      </c>
      <c r="E10" s="38">
        <f>742+720+1660+1314+806+3634</f>
        <v>8876</v>
      </c>
      <c r="F10" s="39"/>
      <c r="G10" s="26">
        <f>742+720+1660+1314+806+3634</f>
        <v>8876</v>
      </c>
      <c r="H10" s="40"/>
    </row>
    <row r="11" ht="113" customHeight="1" spans="1:7">
      <c r="A11" s="35">
        <v>9</v>
      </c>
      <c r="B11" s="42" t="s">
        <v>42</v>
      </c>
      <c r="C11" s="43" t="s">
        <v>45</v>
      </c>
      <c r="D11" s="36" t="s">
        <v>44</v>
      </c>
      <c r="E11" s="44">
        <f>36+50+1608</f>
        <v>1694</v>
      </c>
      <c r="F11" s="45"/>
      <c r="G11">
        <f>36+50+1608</f>
        <v>1694</v>
      </c>
    </row>
    <row r="12" ht="113" customHeight="1" spans="1:7">
      <c r="A12" s="35">
        <v>10</v>
      </c>
      <c r="B12" s="42" t="s">
        <v>42</v>
      </c>
      <c r="C12" s="43" t="s">
        <v>46</v>
      </c>
      <c r="D12" s="36" t="s">
        <v>44</v>
      </c>
      <c r="E12" s="44">
        <f>18+600+1072</f>
        <v>1690</v>
      </c>
      <c r="F12" s="45"/>
      <c r="G12">
        <f>18+600+1072</f>
        <v>1690</v>
      </c>
    </row>
    <row r="13" ht="61" customHeight="1" spans="1:6">
      <c r="A13" s="35">
        <v>11</v>
      </c>
      <c r="B13" s="46" t="s">
        <v>47</v>
      </c>
      <c r="C13" s="47" t="s">
        <v>48</v>
      </c>
      <c r="D13" s="42" t="s">
        <v>49</v>
      </c>
      <c r="E13" s="44">
        <f>3.95+0.46+0.59+1.85+0.1+0.1+0.1+0.3+3.6+3.24+1.18+4.63+1.76+0.04+0.04+0.04+0.06+0.06+1.8+2.78+0.1+0.2+7.93+0.46+1.18+7.88+0.065+0.04+0.13+0.214+6.1+11.59+0.65+0.2+3.1+1.85+0.59+0.058+0.058+6.57+1.17+3.24+0.39+0.09+4.03+0.59+6.02+0.17+0.06+3.31+2.32+0.59+0.1+29.1+19.46+2.09+7.41+0.05+0.15+0.13+0.1+0.04+1.63+0.61+3.22+4.17+2.32+0.03+0.09+0.09+3.6+6.06+0.1+0.09+0.09+0.13</f>
        <v>178.485</v>
      </c>
      <c r="F13" s="46"/>
    </row>
    <row r="14" ht="58" customHeight="1" spans="1:6">
      <c r="A14" s="35">
        <v>12</v>
      </c>
      <c r="B14" s="46" t="s">
        <v>50</v>
      </c>
      <c r="C14" s="47" t="s">
        <v>51</v>
      </c>
      <c r="D14" s="42" t="s">
        <v>49</v>
      </c>
      <c r="E14" s="44">
        <f>1.19+0.07+0.01+0.04+0.0015+0.0015+0.0015+0.0015+1.08+0.07+0.01+0.1+0.02+0.0015+0.0015+0.0015+0.0015+0.0015+0.54+0.06+0.0015+0.0015+2.28+0.07+0.01+0.11+0.002+0.0015+0.005+0.01+1.53+0.25+0.01+0.0015+0.78+0.04+0.01+0.002+0.002+1.97+0.01+0.07+0.02+0.0015+1.21+0.01+0.13+0.01+0.0015+0.83+0.05+0.01+0.0015+8.73+0.42+0.02+0.16+0.0015+0.01+0.01+0.0015+0.0015+0.07+0.01+0.96+0.06+0.05+0.003+0.01+0.0015+14.4+0.09+0.0015+0.0015+0.0015+0.0015</f>
        <v>37.66</v>
      </c>
      <c r="F14" s="45"/>
    </row>
    <row r="15" ht="30" customHeight="1" spans="1:6">
      <c r="A15" s="35">
        <v>13</v>
      </c>
      <c r="B15" s="46" t="s">
        <v>52</v>
      </c>
      <c r="C15" s="47" t="s">
        <v>53</v>
      </c>
      <c r="D15" s="42" t="s">
        <v>54</v>
      </c>
      <c r="E15" s="44">
        <f>1259.2+1152+720+3422+2102.4+1289.6+9030.4+1286.4</f>
        <v>20262</v>
      </c>
      <c r="F15" s="45"/>
    </row>
    <row r="16" ht="30" customHeight="1" spans="1:6">
      <c r="A16" s="35">
        <v>14</v>
      </c>
      <c r="B16" s="46" t="s">
        <v>55</v>
      </c>
      <c r="C16" s="48" t="s">
        <v>56</v>
      </c>
      <c r="D16" s="46" t="s">
        <v>57</v>
      </c>
      <c r="E16" s="44">
        <f>1600+1200+1500+2130+2200+1100+2900+1600+1471+4000+2000+4000</f>
        <v>25701</v>
      </c>
      <c r="F16" s="45"/>
    </row>
    <row r="17" ht="30" customHeight="1" spans="1:6">
      <c r="A17" s="35">
        <v>15</v>
      </c>
      <c r="B17" s="46" t="s">
        <v>58</v>
      </c>
      <c r="C17" s="47" t="s">
        <v>59</v>
      </c>
      <c r="D17" s="46" t="s">
        <v>60</v>
      </c>
      <c r="E17" s="49">
        <f>1+1+1+1+1+1+1+1+1+1+1+1</f>
        <v>12</v>
      </c>
      <c r="F17" s="45"/>
    </row>
    <row r="18" ht="93" customHeight="1" spans="1:6">
      <c r="A18" s="35">
        <v>16</v>
      </c>
      <c r="B18" s="46" t="s">
        <v>61</v>
      </c>
      <c r="C18" s="47" t="s">
        <v>62</v>
      </c>
      <c r="D18" s="42" t="s">
        <v>49</v>
      </c>
      <c r="E18" s="44">
        <f>2.93+1.35+1.46+0.048+4.88+0.37+0.89+0.096+21.66+4.04+2.18+0.048+2.2+0.6+7.2+3.5+0.3+3.8+1.1+11.5+6.4+0.4+4.4+1.3+13+7.2+0.7+7.4+2+20.2+11.2+1.6+37.9+7.07+3.82+0.05+7.93+0.56+1.42+0.096+54.15+10+5.46+0.48+14.64+1.11+2.67+0.288+1.89+0.56+5.76+3.2+0.22+1.89+0.56+5.76+3.2+0.22+1.47+0.42+4.32+2.4+0.22+2.52+0.72+5.76+3.84+0.38+1.8+0.48+3.84+2.56+0.38+32.49+6.06+3.28+0.288+5+1.4+11.5+7.7+0.8+6.3+1.7+13.4+9+1.3+2.93+1.35+1.46+0.048+9.76+0.74+1.78+0.192+71.87+14.41+11.11+14.96+0.82+2.16+0.64+6.48+4.008+3.33+1.89+0.56+5.76+3.2+0.22+3.36+0.96+9.72+5.28+1.49+6.66+7.35+2.1+21.6+12+1.12+105.69+21.19+15.35+3+22+5.8+0.94+0.81+0.18+0.76+5+1.4+16.2+10.6+11.1+21.66+4.04+2.18+0.096+2.72+4.88+0.37+0.81+0.18+0.68+1.89+0.56+5.76+3.61+3.17+1.47+0.42+4.32+2.81+3.17+9.76+0.74+1.62+0.096+37.9+7.07+3.82+0.336+13.23+3.78+3.88+21.6+2.02+2.11+0.56+5.76+3.2+0.45+4.88+0.37+0.81+0.048+70.39+13.13+7.1+0.624+5.88+1.68+17.28+9.6+0.9+2.52+0.72+5.76+3.84+27.04+5.05+2.73+0.3+3.4+4.88+0.82+0.81+0.18+0.68+3.4+1+8.6+6.3+6.4+227.41+42.42+22.93+2.016+17.39+1.13+2.67+0.144+86.63+16.16+8.74+10.88+0.576+2.64+0.8+9+4.4+0.26+6.48+1.92+21.6+10.56+0.77+6.93+2.1+21.6+12+0.67+3.36+0.96+10.8+5.28+0.51+1.47+0.42+4.32+2.4+0.2+55.86+19.96+164.16+91.2+8.51+27.62+0.5+3.6+4.02+38.05+7.63+5.88+0.432+7.92+27.07+5.05+2.73+0.24+1.62+0.48+3.84+2.56+0.19+4.86+1.44+11.52+7.68+0.58+3.78+1.08+8.64+5.76+0.58+54.96+11.02+7.98+1.56+11.44+2.2+0.6+5.8+4+0.3+2.9+3.78+1.12+7.68+6.17+0.45+2.03+2.94+0.84+5.76+5.15+0.45+4.06+3.15+0.84+5.76+5.56+0.67+6.08</f>
        <v>2560.21</v>
      </c>
      <c r="F18" s="45"/>
    </row>
    <row r="19" ht="93" customHeight="1" spans="1:6">
      <c r="A19" s="35">
        <v>17</v>
      </c>
      <c r="B19" s="46" t="s">
        <v>61</v>
      </c>
      <c r="C19" s="47" t="s">
        <v>63</v>
      </c>
      <c r="D19" s="42" t="s">
        <v>49</v>
      </c>
      <c r="E19" s="44">
        <f>9.88+94.94+14.83+0.955+0.881+1.485+25.89+274.49+42.89+15.52+117.95+23.28+0.38+16.57+125.95+24.86+2.02+0.88+3.14+69.57+319.38+104.36</f>
        <v>1290.101</v>
      </c>
      <c r="F19" s="45"/>
    </row>
    <row r="20" ht="49" customHeight="1" spans="1:6">
      <c r="A20" s="35">
        <v>18</v>
      </c>
      <c r="B20" s="46" t="s">
        <v>64</v>
      </c>
      <c r="C20" s="47" t="s">
        <v>65</v>
      </c>
      <c r="D20" s="42" t="s">
        <v>49</v>
      </c>
      <c r="E20" s="44">
        <f>42.5+101.9+160.77+97.38</f>
        <v>402.55</v>
      </c>
      <c r="F20" s="45"/>
    </row>
    <row r="21" ht="77" customHeight="1" spans="1:6">
      <c r="A21" s="35">
        <v>19</v>
      </c>
      <c r="B21" s="46" t="s">
        <v>66</v>
      </c>
      <c r="C21" s="47" t="s">
        <v>67</v>
      </c>
      <c r="D21" s="42" t="s">
        <v>54</v>
      </c>
      <c r="E21" s="44">
        <f>33.93+29.38+92.68+55.7+93.5+110.4+188.5+162.19+58.76+231.7+88.14+46.72+46.72+36.82+5.86+42.8+139.02+117.2+149.8+170.22+33.93+58.76+420.07+72.16+46.72+122.13+184.1+17.87+492.12+617.75+32.46+198.2+256.64+92.68+29.34+64.1+54.2+58.68+162.19+331.38+53.84+29.34+301.21+167.28+58.6+274.05+115.85+29.34+112.2+973.14+104.58+370.72+67.62+167.16+169.86+87.64+36.82+1399.16+175.92+29.7+222.39+115.85+37.2+111.6+87.9+1174.69+321.23+66.3+91.49+87.5+106.35</f>
        <v>12392.05</v>
      </c>
      <c r="F21" s="45"/>
    </row>
    <row r="22" ht="48" customHeight="1" spans="1:6">
      <c r="A22" s="35">
        <v>20</v>
      </c>
      <c r="B22" s="46" t="s">
        <v>68</v>
      </c>
      <c r="C22" s="47" t="s">
        <v>69</v>
      </c>
      <c r="D22" s="46" t="s">
        <v>70</v>
      </c>
      <c r="E22" s="50">
        <f>0.00871+0.012+0.035+0.173+0.303+0.341+0.531+0.061+0.222+0.074+0.037+0.152+0.152+0.114+0.195+0.13+0.044+0.39+0.455+0.009+0.025+0.148+0.173+0.152+0.26+0.569+0.228+0.011+0.39+0.035+0.012+0.152+0.114+0.025+0.064+1.024+0.152+0.012+0.113+0.455+0.195+0.044+0.012+0.26+0.365+0.037+0.037+0.139+0.216+0.52+0.57+0.26+0.114+4.322+0.078+0.045+0.13+0.39+0.292+0.113+0.173+0.303+0.227+0.227</f>
        <v>16.62171</v>
      </c>
      <c r="F22" s="45"/>
    </row>
    <row r="23" ht="32" customHeight="1" spans="1:6">
      <c r="A23" s="35">
        <v>21</v>
      </c>
      <c r="B23" s="46" t="s">
        <v>71</v>
      </c>
      <c r="C23" s="47" t="s">
        <v>72</v>
      </c>
      <c r="D23" s="46" t="s">
        <v>44</v>
      </c>
      <c r="E23" s="44">
        <f>6.4+12.8+20.4+5.6+5.6+12+31.2+6+90+9.6+14.4</f>
        <v>214</v>
      </c>
      <c r="F23" s="45"/>
    </row>
    <row r="24" ht="32" customHeight="1" spans="1:6">
      <c r="A24" s="35">
        <v>22</v>
      </c>
      <c r="B24" s="51" t="s">
        <v>73</v>
      </c>
      <c r="C24" s="45"/>
      <c r="D24" s="46" t="s">
        <v>74</v>
      </c>
      <c r="E24" s="49">
        <f>1+1+25+1+4+1+5+1+1+3+13</f>
        <v>56</v>
      </c>
      <c r="F24" s="45"/>
    </row>
    <row r="25" ht="30" customHeight="1" spans="1:6">
      <c r="A25" s="35">
        <v>23</v>
      </c>
      <c r="B25" s="51" t="s">
        <v>75</v>
      </c>
      <c r="C25" s="45"/>
      <c r="D25" s="46" t="s">
        <v>74</v>
      </c>
      <c r="E25" s="49">
        <f>1+4+7+2+2+17+2+7+1+13+12+9</f>
        <v>77</v>
      </c>
      <c r="F25" s="45"/>
    </row>
    <row r="26" ht="30" customHeight="1" spans="1:6">
      <c r="A26" s="35">
        <v>24</v>
      </c>
      <c r="B26" s="51" t="s">
        <v>76</v>
      </c>
      <c r="C26" s="45"/>
      <c r="D26" s="46" t="s">
        <v>74</v>
      </c>
      <c r="E26" s="49">
        <f>10+3+6+5</f>
        <v>24</v>
      </c>
      <c r="F26" s="45"/>
    </row>
    <row r="27" ht="30" customHeight="1" spans="1:6">
      <c r="A27" s="35">
        <v>25</v>
      </c>
      <c r="B27" s="51" t="s">
        <v>77</v>
      </c>
      <c r="C27" s="45"/>
      <c r="D27" s="46" t="s">
        <v>74</v>
      </c>
      <c r="E27" s="52">
        <f>1+1+3+1</f>
        <v>6</v>
      </c>
      <c r="F27" s="45"/>
    </row>
    <row r="28" ht="30" customHeight="1" spans="1:6">
      <c r="A28" s="35">
        <v>26</v>
      </c>
      <c r="B28" s="51" t="s">
        <v>78</v>
      </c>
      <c r="C28" s="45"/>
      <c r="D28" s="46" t="s">
        <v>74</v>
      </c>
      <c r="E28" s="52">
        <v>1</v>
      </c>
      <c r="F28" s="45"/>
    </row>
    <row r="29" ht="34" customHeight="1" spans="1:6">
      <c r="A29" s="35">
        <v>27</v>
      </c>
      <c r="B29" s="51" t="s">
        <v>79</v>
      </c>
      <c r="C29" s="45"/>
      <c r="D29" s="46" t="s">
        <v>74</v>
      </c>
      <c r="E29" s="52">
        <f>2+1+1+1+3</f>
        <v>8</v>
      </c>
      <c r="F29" s="45"/>
    </row>
    <row r="30" ht="34" customHeight="1" spans="1:6">
      <c r="A30" s="35">
        <v>28</v>
      </c>
      <c r="B30" s="51" t="s">
        <v>80</v>
      </c>
      <c r="C30" s="45"/>
      <c r="D30" s="46" t="s">
        <v>74</v>
      </c>
      <c r="E30" s="52">
        <v>3</v>
      </c>
      <c r="F30" s="45"/>
    </row>
    <row r="31" ht="34" customHeight="1" spans="1:6">
      <c r="A31" s="35">
        <v>29</v>
      </c>
      <c r="B31" s="51" t="s">
        <v>81</v>
      </c>
      <c r="C31" s="45"/>
      <c r="D31" s="46" t="s">
        <v>74</v>
      </c>
      <c r="E31" s="52">
        <f>1+3</f>
        <v>4</v>
      </c>
      <c r="F31" s="45"/>
    </row>
    <row r="32" ht="30" customHeight="1" spans="1:6">
      <c r="A32" s="35">
        <v>30</v>
      </c>
      <c r="B32" s="51" t="s">
        <v>82</v>
      </c>
      <c r="C32" s="45"/>
      <c r="D32" s="46" t="s">
        <v>74</v>
      </c>
      <c r="E32" s="52">
        <f>3+1+5+4+1+2</f>
        <v>16</v>
      </c>
      <c r="F32" s="45"/>
    </row>
    <row r="33" ht="30" customHeight="1" spans="1:6">
      <c r="A33" s="35">
        <v>31</v>
      </c>
      <c r="B33" s="51" t="s">
        <v>83</v>
      </c>
      <c r="C33" s="45"/>
      <c r="D33" s="46" t="s">
        <v>74</v>
      </c>
      <c r="E33" s="52">
        <f>2+2+2</f>
        <v>6</v>
      </c>
      <c r="F33" s="45"/>
    </row>
    <row r="34" ht="30" customHeight="1" spans="1:6">
      <c r="A34" s="35">
        <v>32</v>
      </c>
      <c r="B34" s="51" t="s">
        <v>84</v>
      </c>
      <c r="C34" s="45"/>
      <c r="D34" s="46" t="s">
        <v>74</v>
      </c>
      <c r="E34" s="52">
        <v>3</v>
      </c>
      <c r="F34" s="45"/>
    </row>
    <row r="35" ht="30" customHeight="1" spans="1:6">
      <c r="A35" s="35">
        <v>33</v>
      </c>
      <c r="B35" s="51" t="s">
        <v>85</v>
      </c>
      <c r="C35" s="45"/>
      <c r="D35" s="46" t="s">
        <v>74</v>
      </c>
      <c r="E35" s="52">
        <f>2+4+1+9+2+3</f>
        <v>21</v>
      </c>
      <c r="F35" s="45"/>
    </row>
    <row r="36" ht="30" customHeight="1" spans="1:6">
      <c r="A36" s="35">
        <v>34</v>
      </c>
      <c r="B36" s="51" t="s">
        <v>86</v>
      </c>
      <c r="C36" s="45"/>
      <c r="D36" s="46" t="s">
        <v>74</v>
      </c>
      <c r="E36" s="52">
        <f>7+2+3</f>
        <v>12</v>
      </c>
      <c r="F36" s="45"/>
    </row>
    <row r="37" ht="30" customHeight="1" spans="1:6">
      <c r="A37" s="35">
        <v>35</v>
      </c>
      <c r="B37" s="51" t="s">
        <v>87</v>
      </c>
      <c r="C37" s="45"/>
      <c r="D37" s="46" t="s">
        <v>74</v>
      </c>
      <c r="E37" s="52">
        <f>38</f>
        <v>38</v>
      </c>
      <c r="F37" s="45"/>
    </row>
    <row r="38" ht="30" customHeight="1" spans="1:6">
      <c r="A38" s="35">
        <v>36</v>
      </c>
      <c r="B38" s="51" t="s">
        <v>88</v>
      </c>
      <c r="C38" s="45"/>
      <c r="D38" s="46" t="s">
        <v>74</v>
      </c>
      <c r="E38" s="52">
        <f>4+7</f>
        <v>11</v>
      </c>
      <c r="F38" s="45"/>
    </row>
    <row r="39" ht="30" customHeight="1" spans="1:6">
      <c r="A39" s="35">
        <v>39</v>
      </c>
      <c r="B39" s="51" t="s">
        <v>89</v>
      </c>
      <c r="C39" s="45" t="s">
        <v>90</v>
      </c>
      <c r="D39" s="42" t="s">
        <v>54</v>
      </c>
      <c r="E39" s="44">
        <f>20.8+35.2+17.6+17.6+20+17.6+62.4+3.6+10.8</f>
        <v>205.6</v>
      </c>
      <c r="F39" s="45"/>
    </row>
    <row r="40" ht="30" customHeight="1" spans="1:6">
      <c r="A40" s="35">
        <v>40</v>
      </c>
      <c r="B40" s="51" t="s">
        <v>91</v>
      </c>
      <c r="C40" s="45"/>
      <c r="D40" s="42" t="s">
        <v>74</v>
      </c>
      <c r="E40" s="49">
        <f>1+1</f>
        <v>2</v>
      </c>
      <c r="F40" s="45"/>
    </row>
    <row r="41" ht="45" customHeight="1" spans="1:6">
      <c r="A41" s="35">
        <v>41</v>
      </c>
      <c r="B41" s="51" t="s">
        <v>92</v>
      </c>
      <c r="C41" s="47" t="s">
        <v>93</v>
      </c>
      <c r="D41" s="42" t="s">
        <v>94</v>
      </c>
      <c r="E41" s="44">
        <v>3951.89</v>
      </c>
      <c r="F41" s="45"/>
    </row>
    <row r="42" ht="30" customHeight="1" spans="1:6">
      <c r="A42" s="35">
        <v>42</v>
      </c>
      <c r="B42" s="51" t="s">
        <v>95</v>
      </c>
      <c r="C42" s="47" t="s">
        <v>96</v>
      </c>
      <c r="D42" s="42" t="s">
        <v>49</v>
      </c>
      <c r="E42" s="49">
        <f>288+320</f>
        <v>608</v>
      </c>
      <c r="F42" s="45"/>
    </row>
    <row r="43" ht="30" customHeight="1" spans="1:6">
      <c r="A43" s="35">
        <v>43</v>
      </c>
      <c r="B43" s="53" t="s">
        <v>97</v>
      </c>
      <c r="C43" s="54" t="s">
        <v>98</v>
      </c>
      <c r="D43" s="53" t="s">
        <v>70</v>
      </c>
      <c r="E43" s="53">
        <f>0.848+1.175+0.544+2.672+3.823+0.684+1.206+1.767+0.787+8.564+1.556+1.592</f>
        <v>25.218</v>
      </c>
      <c r="F43" s="54"/>
    </row>
    <row r="44" ht="33" customHeight="1" spans="1:6">
      <c r="A44" s="35">
        <v>44</v>
      </c>
      <c r="B44" s="55" t="s">
        <v>99</v>
      </c>
      <c r="C44" s="56" t="s">
        <v>100</v>
      </c>
      <c r="D44" s="53" t="s">
        <v>101</v>
      </c>
      <c r="E44" s="53">
        <f>7+27+6+22+27+7+11+15+7+75+14+26</f>
        <v>244</v>
      </c>
      <c r="F44" s="54"/>
    </row>
    <row r="45" ht="36" customHeight="1" spans="1:6">
      <c r="A45" s="35">
        <v>45</v>
      </c>
      <c r="B45" s="55" t="s">
        <v>99</v>
      </c>
      <c r="C45" s="56" t="s">
        <v>102</v>
      </c>
      <c r="D45" s="53" t="s">
        <v>101</v>
      </c>
      <c r="E45" s="53">
        <f>6+22+6+20+26+8+6+14+6+57+14+13</f>
        <v>198</v>
      </c>
      <c r="F45" s="54"/>
    </row>
  </sheetData>
  <mergeCells count="2">
    <mergeCell ref="A1:F1"/>
    <mergeCell ref="G1:J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view="pageBreakPreview" zoomScaleNormal="100" workbookViewId="0">
      <pane ySplit="4" topLeftCell="A5" activePane="bottomLeft" state="frozen"/>
      <selection/>
      <selection pane="bottomLeft" activeCell="A6" sqref="$A6:$XFD11"/>
    </sheetView>
  </sheetViews>
  <sheetFormatPr defaultColWidth="8.8" defaultRowHeight="14.25" outlineLevelRow="5" outlineLevelCol="7"/>
  <cols>
    <col min="1" max="1" width="4.6" customWidth="1"/>
    <col min="2" max="2" width="23.75" customWidth="1"/>
    <col min="3" max="3" width="31.875" customWidth="1"/>
    <col min="4" max="4" width="5.375" style="6" customWidth="1"/>
    <col min="5" max="5" width="9.25" customWidth="1"/>
    <col min="6" max="6" width="8.75" customWidth="1"/>
    <col min="7" max="7" width="11.875" customWidth="1"/>
    <col min="8" max="8" width="3.625" customWidth="1"/>
  </cols>
  <sheetData>
    <row r="1" s="1" customFormat="1" ht="42" customHeight="1" spans="1:8">
      <c r="A1" s="7" t="s">
        <v>103</v>
      </c>
      <c r="B1" s="7"/>
      <c r="C1" s="7"/>
      <c r="D1" s="7"/>
      <c r="E1" s="7"/>
      <c r="F1" s="7"/>
      <c r="G1" s="7"/>
      <c r="H1" s="7"/>
    </row>
    <row r="2" s="2" customFormat="1" ht="15" customHeight="1" spans="1:8">
      <c r="A2" s="8" t="s">
        <v>104</v>
      </c>
      <c r="B2" s="8"/>
      <c r="C2" s="8"/>
      <c r="D2" s="8"/>
      <c r="E2" s="8"/>
      <c r="F2" s="8"/>
      <c r="G2" s="8"/>
      <c r="H2" s="8"/>
    </row>
    <row r="3" s="3" customFormat="1" ht="30" customHeight="1" spans="1:8">
      <c r="A3" s="9" t="s">
        <v>21</v>
      </c>
      <c r="B3" s="9" t="s">
        <v>22</v>
      </c>
      <c r="C3" s="9" t="s">
        <v>105</v>
      </c>
      <c r="D3" s="10" t="s">
        <v>24</v>
      </c>
      <c r="E3" s="11" t="s">
        <v>106</v>
      </c>
      <c r="F3" s="11" t="s">
        <v>107</v>
      </c>
      <c r="G3" s="11" t="s">
        <v>108</v>
      </c>
      <c r="H3" s="11" t="s">
        <v>10</v>
      </c>
    </row>
    <row r="4" s="4" customFormat="1" ht="30" customHeight="1" spans="1:8">
      <c r="A4" s="12" t="s">
        <v>109</v>
      </c>
      <c r="B4" s="12" t="s">
        <v>110</v>
      </c>
      <c r="C4" s="12"/>
      <c r="D4" s="13"/>
      <c r="E4" s="12"/>
      <c r="F4" s="12"/>
      <c r="G4" s="12"/>
      <c r="H4" s="14"/>
    </row>
    <row r="5" s="5" customFormat="1" ht="25" customHeight="1" spans="1:8">
      <c r="A5" s="15">
        <v>4</v>
      </c>
      <c r="B5" s="16" t="s">
        <v>111</v>
      </c>
      <c r="C5" s="16"/>
      <c r="D5" s="17" t="s">
        <v>112</v>
      </c>
      <c r="E5" s="18">
        <v>532</v>
      </c>
      <c r="F5" s="18"/>
      <c r="G5" s="17"/>
      <c r="H5" s="19"/>
    </row>
    <row r="6" ht="24" customHeight="1" spans="1:8">
      <c r="A6" s="20" t="s">
        <v>113</v>
      </c>
      <c r="B6" s="21"/>
      <c r="C6" s="21"/>
      <c r="D6" s="22"/>
      <c r="E6" s="23"/>
      <c r="F6" s="23"/>
      <c r="G6" s="24">
        <f>SUM(G5:G5)</f>
        <v>0</v>
      </c>
      <c r="H6" s="25"/>
    </row>
  </sheetData>
  <mergeCells count="3">
    <mergeCell ref="A1:H1"/>
    <mergeCell ref="A2:H2"/>
    <mergeCell ref="A6:B6"/>
  </mergeCell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泄水陡坡土方开挖</vt:lpstr>
      <vt:lpstr>泄水陡坡二次开挖</vt:lpstr>
      <vt:lpstr>工程量清单汇总表</vt:lpstr>
      <vt:lpstr>材料费1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walkinnet</dc:creator>
  <cp:lastModifiedBy>潇洒</cp:lastModifiedBy>
  <cp:revision>1</cp:revision>
  <dcterms:created xsi:type="dcterms:W3CDTF">2007-06-20T22:36:38Z</dcterms:created>
  <cp:lastPrinted>2017-05-29T08:32:24Z</cp:lastPrinted>
  <dcterms:modified xsi:type="dcterms:W3CDTF">2025-03-31T08:00:40Z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E49392E5CDBE467E9FA3CED3B67988A3_13</vt:lpwstr>
  </property>
  <property fmtid="{D5CDD505-2E9C-101B-9397-08002B2CF9AE}" pid="4" name="commondata">
    <vt:lpwstr>eyJoZGlkIjoiZjdkYWY0YWY4ZWFjODFiNzM4ODk3YTJkMzk3N2QxZWUifQ==</vt:lpwstr>
  </property>
</Properties>
</file>